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M&amp;A\Cities &amp; Special Districts\Forms\Tax Rate Forms\2025\"/>
    </mc:Choice>
  </mc:AlternateContent>
  <xr:revisionPtr revIDLastSave="0" documentId="13_ncr:1_{1DE74061-0C54-4E1C-84ED-532A78A2B9E7}" xr6:coauthVersionLast="47" xr6:coauthVersionMax="47" xr10:uidLastSave="{00000000-0000-0000-0000-000000000000}"/>
  <bookViews>
    <workbookView xWindow="31785" yWindow="1170" windowWidth="21600" windowHeight="11295" xr2:uid="{00000000-000D-0000-FFFF-FFFF00000000}"/>
  </bookViews>
  <sheets>
    <sheet name="REAL" sheetId="25" r:id="rId1"/>
    <sheet name="Personal Manual" sheetId="26" r:id="rId2"/>
    <sheet name="PP Sub" sheetId="29" r:id="rId3"/>
    <sheet name="PP Compensating" sheetId="27" r:id="rId4"/>
    <sheet name="PP 4%" sheetId="28" r:id="rId5"/>
  </sheets>
  <externalReferences>
    <externalReference r:id="rId6"/>
    <externalReference r:id="rId7"/>
  </externalReferences>
  <definedNames>
    <definedName name="AdoptedRates">#REF!</definedName>
    <definedName name="COMPRATE">[1]Taxo97w!$C$72</definedName>
    <definedName name="District">[2]Taxo97w!$C$2</definedName>
    <definedName name="FOURPERCENT">[1]Taxo97w!$C$76</definedName>
    <definedName name="SIX">[1]Taxo97w!$C$49</definedName>
    <definedName name="taxyear">[2]Review!$G$8</definedName>
    <definedName name="taxyearminusone">[2]Review!$A$8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5" l="1"/>
  <c r="B21" i="25"/>
  <c r="B7" i="29" l="1"/>
  <c r="F61" i="26"/>
  <c r="F58" i="26"/>
  <c r="A50" i="26"/>
  <c r="F37" i="26"/>
  <c r="F34" i="26"/>
  <c r="F23" i="26"/>
  <c r="F20" i="26"/>
  <c r="B15" i="26"/>
  <c r="B14" i="26"/>
  <c r="B13" i="26"/>
  <c r="B12" i="26" l="1"/>
  <c r="B12" i="28" s="1"/>
  <c r="B11" i="26"/>
  <c r="B11" i="28" s="1"/>
  <c r="B10" i="26"/>
  <c r="B10" i="27" s="1"/>
  <c r="B9" i="26"/>
  <c r="B9" i="28" s="1"/>
  <c r="F41" i="25"/>
  <c r="B44" i="25"/>
  <c r="F38" i="25"/>
  <c r="F35" i="25"/>
  <c r="F32" i="25"/>
  <c r="F24" i="25"/>
  <c r="B19" i="25"/>
  <c r="B18" i="25"/>
  <c r="B16" i="25"/>
  <c r="B17" i="25"/>
  <c r="B15" i="25"/>
  <c r="B14" i="25"/>
  <c r="B13" i="25"/>
  <c r="B12" i="25"/>
  <c r="B11" i="25"/>
  <c r="F61" i="28"/>
  <c r="F58" i="28"/>
  <c r="A50" i="28"/>
  <c r="F37" i="28"/>
  <c r="F34" i="28"/>
  <c r="F23" i="28"/>
  <c r="F20" i="28"/>
  <c r="B15" i="28"/>
  <c r="B14" i="28"/>
  <c r="B13" i="28"/>
  <c r="F61" i="27"/>
  <c r="F58" i="27"/>
  <c r="A50" i="27"/>
  <c r="F37" i="27"/>
  <c r="F34" i="27"/>
  <c r="F23" i="27"/>
  <c r="F20" i="27"/>
  <c r="B15" i="27"/>
  <c r="B14" i="27"/>
  <c r="B13" i="27"/>
  <c r="F61" i="29"/>
  <c r="F58" i="29"/>
  <c r="A50" i="29"/>
  <c r="F34" i="29"/>
  <c r="F37" i="29"/>
  <c r="F23" i="29"/>
  <c r="F20" i="29"/>
  <c r="B15" i="29"/>
  <c r="B14" i="29"/>
  <c r="B13" i="29"/>
  <c r="F15" i="28"/>
  <c r="D60" i="28" s="1"/>
  <c r="F14" i="28"/>
  <c r="B36" i="28" s="1"/>
  <c r="F13" i="28"/>
  <c r="B19" i="28" s="1"/>
  <c r="F12" i="28"/>
  <c r="B22" i="28" s="1"/>
  <c r="F10" i="28"/>
  <c r="D36" i="28" s="1"/>
  <c r="F9" i="28"/>
  <c r="D22" i="28" s="1"/>
  <c r="F15" i="27"/>
  <c r="D60" i="27" s="1"/>
  <c r="F14" i="27"/>
  <c r="B36" i="27" s="1"/>
  <c r="F13" i="27"/>
  <c r="B19" i="27" s="1"/>
  <c r="F12" i="27"/>
  <c r="B22" i="27" s="1"/>
  <c r="F10" i="27"/>
  <c r="D36" i="27" s="1"/>
  <c r="F9" i="27"/>
  <c r="D22" i="27" s="1"/>
  <c r="F14" i="29"/>
  <c r="B36" i="29" s="1"/>
  <c r="F13" i="29"/>
  <c r="B19" i="29" s="1"/>
  <c r="F12" i="29"/>
  <c r="B22" i="29" s="1"/>
  <c r="F10" i="29"/>
  <c r="D36" i="29" s="1"/>
  <c r="F9" i="29"/>
  <c r="D22" i="29" s="1"/>
  <c r="F9" i="26"/>
  <c r="D22" i="26" s="1"/>
  <c r="F10" i="26"/>
  <c r="D36" i="26" s="1"/>
  <c r="F12" i="26"/>
  <c r="B22" i="26" s="1"/>
  <c r="F13" i="26"/>
  <c r="B19" i="26" s="1"/>
  <c r="F14" i="26"/>
  <c r="B36" i="26" s="1"/>
  <c r="F15" i="26"/>
  <c r="D60" i="26" s="1"/>
  <c r="B37" i="25"/>
  <c r="D26" i="25"/>
  <c r="B31" i="25"/>
  <c r="D34" i="25"/>
  <c r="B7" i="28"/>
  <c r="B7" i="27"/>
  <c r="B7" i="26"/>
  <c r="F50" i="26"/>
  <c r="D33" i="26"/>
  <c r="D19" i="26"/>
  <c r="F56" i="25"/>
  <c r="D37" i="25"/>
  <c r="B34" i="25"/>
  <c r="D23" i="25"/>
  <c r="B23" i="25"/>
  <c r="B12" i="27" l="1"/>
  <c r="B12" i="29"/>
  <c r="B11" i="29"/>
  <c r="B11" i="27"/>
  <c r="B10" i="28"/>
  <c r="B10" i="29"/>
  <c r="B9" i="29"/>
  <c r="B9" i="27"/>
  <c r="F15" i="29"/>
  <c r="D60" i="29" s="1"/>
  <c r="F36" i="29"/>
  <c r="D39" i="29" s="1"/>
  <c r="F19" i="26"/>
  <c r="B25" i="26" s="1"/>
  <c r="F37" i="25"/>
  <c r="D43" i="25"/>
  <c r="F23" i="25"/>
  <c r="B26" i="25" s="1"/>
  <c r="F28" i="25" s="1"/>
  <c r="F26" i="25" s="1"/>
  <c r="B48" i="25"/>
  <c r="D51" i="25" s="1"/>
  <c r="F34" i="25"/>
  <c r="F22" i="26"/>
  <c r="D28" i="26" s="1"/>
  <c r="B33" i="26"/>
  <c r="F33" i="26" s="1"/>
  <c r="B39" i="26" s="1"/>
  <c r="F36" i="26"/>
  <c r="F36" i="27"/>
  <c r="D39" i="27" s="1"/>
  <c r="B33" i="27"/>
  <c r="F22" i="27"/>
  <c r="D25" i="27" s="1"/>
  <c r="F22" i="28"/>
  <c r="F36" i="28"/>
  <c r="B33" i="28"/>
  <c r="F22" i="29"/>
  <c r="D28" i="29" s="1"/>
  <c r="B33" i="29" l="1"/>
  <c r="D42" i="27"/>
  <c r="B57" i="27" s="1"/>
  <c r="D42" i="29"/>
  <c r="B57" i="29" s="1"/>
  <c r="D31" i="25"/>
  <c r="F31" i="25" s="1"/>
  <c r="F11" i="27"/>
  <c r="D28" i="27"/>
  <c r="D25" i="29"/>
  <c r="D25" i="26"/>
  <c r="F25" i="26" s="1"/>
  <c r="B28" i="26" s="1"/>
  <c r="F28" i="26" s="1"/>
  <c r="F48" i="26" s="1"/>
  <c r="D57" i="26" s="1"/>
  <c r="F40" i="25"/>
  <c r="B43" i="25" s="1"/>
  <c r="F45" i="25" s="1"/>
  <c r="F43" i="25" s="1"/>
  <c r="D42" i="26"/>
  <c r="B57" i="26" s="1"/>
  <c r="D39" i="26"/>
  <c r="F39" i="26" s="1"/>
  <c r="B42" i="26" s="1"/>
  <c r="D39" i="28"/>
  <c r="D42" i="28"/>
  <c r="B57" i="28" s="1"/>
  <c r="D25" i="28"/>
  <c r="D28" i="28"/>
  <c r="F42" i="26" l="1"/>
  <c r="B54" i="26" s="1"/>
  <c r="F50" i="27"/>
  <c r="D19" i="27"/>
  <c r="F19" i="27" s="1"/>
  <c r="B25" i="27" s="1"/>
  <c r="F25" i="27" s="1"/>
  <c r="B28" i="27" s="1"/>
  <c r="F28" i="27" s="1"/>
  <c r="D33" i="27"/>
  <c r="F33" i="27" s="1"/>
  <c r="B39" i="27" s="1"/>
  <c r="F39" i="27" s="1"/>
  <c r="B42" i="27" s="1"/>
  <c r="F42" i="27" s="1"/>
  <c r="B54" i="27" s="1"/>
  <c r="D48" i="25"/>
  <c r="F48" i="25" s="1"/>
  <c r="F53" i="25" s="1"/>
  <c r="F51" i="25" s="1"/>
  <c r="F11" i="28" s="1"/>
  <c r="F11" i="29"/>
  <c r="D39" i="25"/>
  <c r="F54" i="26"/>
  <c r="F57" i="26"/>
  <c r="B60" i="26" s="1"/>
  <c r="F60" i="26" s="1"/>
  <c r="B48" i="26" l="1"/>
  <c r="F50" i="28"/>
  <c r="D33" i="28"/>
  <c r="F33" i="28" s="1"/>
  <c r="B39" i="28" s="1"/>
  <c r="F39" i="28" s="1"/>
  <c r="B42" i="28" s="1"/>
  <c r="F42" i="28" s="1"/>
  <c r="B54" i="28" s="1"/>
  <c r="D19" i="28"/>
  <c r="F19" i="28" s="1"/>
  <c r="B25" i="28" s="1"/>
  <c r="F25" i="28" s="1"/>
  <c r="B28" i="28" s="1"/>
  <c r="F28" i="28" s="1"/>
  <c r="B51" i="25"/>
  <c r="B48" i="27"/>
  <c r="F50" i="29"/>
  <c r="D19" i="29"/>
  <c r="F19" i="29" s="1"/>
  <c r="B25" i="29" s="1"/>
  <c r="F25" i="29" s="1"/>
  <c r="B28" i="29" s="1"/>
  <c r="F28" i="29" s="1"/>
  <c r="D33" i="29"/>
  <c r="F33" i="29" s="1"/>
  <c r="B39" i="29" s="1"/>
  <c r="F39" i="29" s="1"/>
  <c r="B42" i="29" s="1"/>
  <c r="F42" i="29" s="1"/>
  <c r="F54" i="27"/>
  <c r="F48" i="27"/>
  <c r="D57" i="27" s="1"/>
  <c r="F57" i="27" s="1"/>
  <c r="B60" i="27" s="1"/>
  <c r="F60" i="27" s="1"/>
  <c r="B48" i="28" l="1"/>
  <c r="F54" i="29"/>
  <c r="F48" i="29"/>
  <c r="D57" i="29" s="1"/>
  <c r="F57" i="29" s="1"/>
  <c r="B60" i="29" s="1"/>
  <c r="F60" i="29" s="1"/>
  <c r="F54" i="28"/>
  <c r="F48" i="28"/>
  <c r="D57" i="28" s="1"/>
  <c r="F57" i="28" s="1"/>
  <c r="B60" i="28" s="1"/>
  <c r="F60" i="28" s="1"/>
  <c r="B54" i="29"/>
  <c r="B48" i="2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<sst xmlns="http://schemas.openxmlformats.org/spreadsheetml/2006/main" count="337" uniqueCount="77">
  <si>
    <t>Motor Vehicle</t>
  </si>
  <si>
    <t xml:space="preserve"> </t>
  </si>
  <si>
    <t>I.</t>
  </si>
  <si>
    <t>/ 100 X</t>
  </si>
  <si>
    <t>is</t>
  </si>
  <si>
    <t>div by</t>
  </si>
  <si>
    <t>X 100</t>
  </si>
  <si>
    <t>A</t>
  </si>
  <si>
    <t>6 minus 7</t>
  </si>
  <si>
    <t>Rate I (round up)</t>
  </si>
  <si>
    <t>Rate I</t>
  </si>
  <si>
    <t>Difference - sub if negative:</t>
  </si>
  <si>
    <t xml:space="preserve">/ </t>
  </si>
  <si>
    <t>X 100 =</t>
  </si>
  <si>
    <t>Substitute for Rate I (Round Up)</t>
  </si>
  <si>
    <t xml:space="preserve">is </t>
  </si>
  <si>
    <t>Rate I or sub rate</t>
  </si>
  <si>
    <t>B</t>
  </si>
  <si>
    <t>X 1.04/</t>
  </si>
  <si>
    <t xml:space="preserve"> X 100 is</t>
  </si>
  <si>
    <t>Rate II (Round Down)</t>
  </si>
  <si>
    <t>&amp;</t>
  </si>
  <si>
    <t>X</t>
  </si>
  <si>
    <t>/100=</t>
  </si>
  <si>
    <t>Revenue Produced</t>
  </si>
  <si>
    <t>Stage One:</t>
  </si>
  <si>
    <t>3</t>
  </si>
  <si>
    <t>minus</t>
  </si>
  <si>
    <r>
      <t xml:space="preserve">C </t>
    </r>
    <r>
      <rPr>
        <i/>
        <sz val="7"/>
        <rFont val="Arial"/>
        <family val="2"/>
      </rPr>
      <t>(Revenue increase over prior year)</t>
    </r>
  </si>
  <si>
    <t>/</t>
  </si>
  <si>
    <t>C</t>
  </si>
  <si>
    <r>
      <t>D</t>
    </r>
    <r>
      <rPr>
        <i/>
        <sz val="7"/>
        <rFont val="Arial"/>
        <family val="2"/>
      </rPr>
      <t>(Revenue % increase over prior year)</t>
    </r>
  </si>
  <si>
    <t>2.</t>
  </si>
  <si>
    <t>Stage Two:</t>
  </si>
  <si>
    <t>6</t>
  </si>
  <si>
    <t>2</t>
  </si>
  <si>
    <t>E</t>
  </si>
  <si>
    <t>F</t>
  </si>
  <si>
    <r>
      <t>G</t>
    </r>
    <r>
      <rPr>
        <i/>
        <sz val="7"/>
        <rFont val="Arial"/>
        <family val="2"/>
      </rPr>
      <t>(Revenue increase over prior year)</t>
    </r>
  </si>
  <si>
    <t>G</t>
  </si>
  <si>
    <r>
      <t>H</t>
    </r>
    <r>
      <rPr>
        <i/>
        <sz val="7"/>
        <rFont val="Arial"/>
        <family val="2"/>
      </rPr>
      <t>(Revenue % increase over prior year)</t>
    </r>
  </si>
  <si>
    <t>3.</t>
  </si>
  <si>
    <t>Stage Three:</t>
  </si>
  <si>
    <t>Option 1:</t>
  </si>
  <si>
    <t>If</t>
  </si>
  <si>
    <t>is = to or greater than</t>
  </si>
  <si>
    <t>H</t>
  </si>
  <si>
    <t>D</t>
  </si>
  <si>
    <t>Option 2:</t>
  </si>
  <si>
    <t>is less than</t>
  </si>
  <si>
    <t xml:space="preserve">Option 2 may be utilized.   </t>
  </si>
  <si>
    <t>x</t>
  </si>
  <si>
    <t>D = +1.0</t>
  </si>
  <si>
    <t>x 100=</t>
  </si>
  <si>
    <t>J</t>
  </si>
  <si>
    <t>The district may levy a rate less than the real property tax rate.</t>
  </si>
  <si>
    <t>Special Taxing District Real Property Tax Calculation Worksheet</t>
  </si>
  <si>
    <t>1.</t>
  </si>
  <si>
    <t>4.</t>
  </si>
  <si>
    <t>5.</t>
  </si>
  <si>
    <t>6.</t>
  </si>
  <si>
    <t>7.</t>
  </si>
  <si>
    <t>8.</t>
  </si>
  <si>
    <t>9.</t>
  </si>
  <si>
    <t>II: Rate allowing 4%  Increase in Revenue from real property (KRS 132.027(3)):</t>
  </si>
  <si>
    <t>Watercraft:</t>
  </si>
  <si>
    <t>MV &amp; Watercraft Total</t>
  </si>
  <si>
    <t>MV &amp; Watercraft Rate</t>
  </si>
  <si>
    <t>MV &amp; Watercraft rates must be submitted to the Revenue Cabinet by October 1 (maximum rate is the rate that could have been levied in 1983.</t>
  </si>
  <si>
    <t>Entity Name:</t>
  </si>
  <si>
    <t>Special Taxing District Personal Property Tax Rate Calculation Worksheet</t>
  </si>
  <si>
    <t>Real Property Tax Rate Calculation</t>
  </si>
  <si>
    <t>Calendar Year:</t>
  </si>
  <si>
    <t>Personal Manual Tax Rate Calculation</t>
  </si>
  <si>
    <t>Personal Property Substitute Tax Rate Calculation</t>
  </si>
  <si>
    <t>Personal Property 4% Tax Rate Calculation</t>
  </si>
  <si>
    <t>Personal Property Compensating Tax Rate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</si>
</sst>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0.000"/>
    <numFmt numFmtId="166" formatCode=".0000000000"/>
    <numFmt numFmtId="167" formatCode=".000"/>
    <numFmt numFmtId="168" formatCode=".0000"/>
    <numFmt numFmtId="169" formatCode="0.0000"/>
    <numFmt numFmtId="170" formatCode="0.0000%"/>
    <numFmt numFmtId="171" formatCode="&quot;$&quot;#,##0"/>
    <numFmt numFmtId="172" formatCode="_(* #,##0.0000_);_(* \(#,##0.0000\);_(* &quot;-&quot;????_);_(@_)"/>
    <numFmt numFmtId="173" formatCode=".00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CFCBF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/>
    <xf numFmtId="164" fontId="0" fillId="0" borderId="2" xfId="4" applyNumberFormat="1" applyFont="1" applyBorder="1"/>
    <xf numFmtId="44" fontId="0" fillId="0" borderId="0" xfId="3" applyFont="1"/>
    <xf numFmtId="49" fontId="4" fillId="0" borderId="0" xfId="3" applyNumberFormat="1" applyFont="1" applyAlignment="1">
      <alignment horizontal="center"/>
    </xf>
    <xf numFmtId="164" fontId="0" fillId="0" borderId="2" xfId="3" applyNumberFormat="1" applyFont="1" applyBorder="1"/>
    <xf numFmtId="44" fontId="3" fillId="0" borderId="0" xfId="3" applyFont="1"/>
    <xf numFmtId="164" fontId="3" fillId="0" borderId="2" xfId="3" applyNumberFormat="1" applyFont="1" applyBorder="1"/>
    <xf numFmtId="168" fontId="0" fillId="0" borderId="2" xfId="3" applyNumberFormat="1" applyFont="1" applyBorder="1"/>
    <xf numFmtId="168" fontId="0" fillId="0" borderId="2" xfId="3" applyNumberFormat="1" applyFont="1" applyBorder="1" applyAlignment="1">
      <alignment horizontal="center"/>
    </xf>
    <xf numFmtId="171" fontId="0" fillId="0" borderId="2" xfId="3" applyNumberFormat="1" applyFont="1" applyBorder="1"/>
    <xf numFmtId="164" fontId="3" fillId="3" borderId="3" xfId="1" applyNumberFormat="1" applyFont="1" applyFill="1" applyBorder="1" applyAlignment="1">
      <alignment horizontal="center"/>
    </xf>
    <xf numFmtId="167" fontId="0" fillId="0" borderId="2" xfId="3" applyNumberFormat="1" applyFont="1" applyBorder="1"/>
    <xf numFmtId="44" fontId="0" fillId="0" borderId="0" xfId="3" applyFont="1" applyAlignment="1">
      <alignment horizontal="center"/>
    </xf>
    <xf numFmtId="44" fontId="4" fillId="0" borderId="0" xfId="3" applyFont="1" applyAlignment="1">
      <alignment horizontal="center"/>
    </xf>
    <xf numFmtId="167" fontId="0" fillId="0" borderId="2" xfId="5" applyNumberFormat="1" applyFont="1" applyBorder="1"/>
    <xf numFmtId="0" fontId="0" fillId="0" borderId="0" xfId="0" applyAlignment="1"/>
    <xf numFmtId="0" fontId="0" fillId="0" borderId="0" xfId="0" applyAlignment="1">
      <alignment horizontal="center"/>
    </xf>
    <xf numFmtId="49" fontId="6" fillId="0" borderId="0" xfId="0" applyNumberFormat="1" applyFont="1"/>
    <xf numFmtId="44" fontId="13" fillId="0" borderId="0" xfId="3" applyFont="1"/>
    <xf numFmtId="49" fontId="0" fillId="0" borderId="0" xfId="0" applyNumberFormat="1" applyAlignment="1">
      <alignment horizontal="center"/>
    </xf>
    <xf numFmtId="0" fontId="14" fillId="0" borderId="0" xfId="0" applyFont="1"/>
    <xf numFmtId="49" fontId="0" fillId="0" borderId="0" xfId="0" applyNumberFormat="1"/>
    <xf numFmtId="0" fontId="6" fillId="0" borderId="0" xfId="0" applyFont="1"/>
    <xf numFmtId="168" fontId="3" fillId="0" borderId="2" xfId="0" applyNumberFormat="1" applyFont="1" applyBorder="1" applyProtection="1">
      <protection locked="0"/>
    </xf>
    <xf numFmtId="168" fontId="3" fillId="0" borderId="2" xfId="0" applyNumberFormat="1" applyFont="1" applyBorder="1" applyAlignment="1" applyProtection="1">
      <alignment horizontal="right"/>
      <protection locked="0"/>
    </xf>
    <xf numFmtId="41" fontId="3" fillId="0" borderId="2" xfId="3" applyNumberFormat="1" applyFont="1" applyFill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41" fontId="6" fillId="0" borderId="2" xfId="3" applyNumberFormat="1" applyFill="1" applyBorder="1" applyProtection="1">
      <protection locked="0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167" fontId="3" fillId="0" borderId="2" xfId="0" applyNumberFormat="1" applyFont="1" applyBorder="1"/>
    <xf numFmtId="16" fontId="4" fillId="0" borderId="0" xfId="0" applyNumberFormat="1" applyFont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center"/>
    </xf>
    <xf numFmtId="49" fontId="0" fillId="0" borderId="0" xfId="3" applyNumberFormat="1" applyFont="1" applyAlignment="1">
      <alignment horizontal="center"/>
    </xf>
    <xf numFmtId="0" fontId="6" fillId="2" borderId="5" xfId="0" applyFont="1" applyFill="1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64" fontId="0" fillId="0" borderId="2" xfId="0" applyNumberFormat="1" applyBorder="1"/>
    <xf numFmtId="167" fontId="0" fillId="0" borderId="2" xfId="0" applyNumberFormat="1" applyBorder="1"/>
    <xf numFmtId="0" fontId="5" fillId="0" borderId="0" xfId="0" applyFont="1"/>
    <xf numFmtId="166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0" fillId="4" borderId="3" xfId="0" applyNumberFormat="1" applyFill="1" applyBorder="1" applyProtection="1">
      <protection locked="0"/>
    </xf>
    <xf numFmtId="165" fontId="0" fillId="4" borderId="3" xfId="4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168" fontId="3" fillId="0" borderId="2" xfId="0" applyNumberFormat="1" applyFont="1" applyBorder="1"/>
    <xf numFmtId="164" fontId="0" fillId="0" borderId="2" xfId="3" applyNumberFormat="1" applyFont="1" applyBorder="1" applyAlignment="1">
      <alignment horizontal="center"/>
    </xf>
    <xf numFmtId="164" fontId="0" fillId="0" borderId="2" xfId="4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171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73" fontId="6" fillId="0" borderId="2" xfId="0" applyNumberFormat="1" applyFont="1" applyBorder="1" applyAlignment="1">
      <alignment horizontal="center"/>
    </xf>
    <xf numFmtId="49" fontId="4" fillId="0" borderId="0" xfId="0" applyNumberFormat="1" applyFont="1"/>
    <xf numFmtId="49" fontId="11" fillId="0" borderId="0" xfId="0" applyNumberFormat="1" applyFont="1" applyAlignment="1">
      <alignment horizontal="center"/>
    </xf>
    <xf numFmtId="49" fontId="9" fillId="0" borderId="0" xfId="0" applyNumberFormat="1" applyFont="1"/>
    <xf numFmtId="49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8" fontId="6" fillId="0" borderId="2" xfId="0" applyNumberFormat="1" applyFont="1" applyBorder="1" applyAlignment="1" applyProtection="1">
      <alignment horizontal="center"/>
      <protection locked="0"/>
    </xf>
    <xf numFmtId="169" fontId="0" fillId="0" borderId="2" xfId="0" applyNumberFormat="1" applyBorder="1" applyAlignment="1">
      <alignment horizontal="center"/>
    </xf>
    <xf numFmtId="170" fontId="6" fillId="0" borderId="2" xfId="0" applyNumberFormat="1" applyFont="1" applyBorder="1" applyAlignment="1">
      <alignment horizontal="center"/>
    </xf>
    <xf numFmtId="173" fontId="9" fillId="0" borderId="2" xfId="0" applyNumberFormat="1" applyFont="1" applyBorder="1" applyAlignment="1">
      <alignment horizontal="center"/>
    </xf>
    <xf numFmtId="171" fontId="9" fillId="0" borderId="2" xfId="0" applyNumberFormat="1" applyFont="1" applyBorder="1" applyAlignment="1">
      <alignment horizontal="center"/>
    </xf>
    <xf numFmtId="168" fontId="3" fillId="4" borderId="2" xfId="0" applyNumberFormat="1" applyFont="1" applyFill="1" applyBorder="1" applyProtection="1">
      <protection locked="0"/>
    </xf>
    <xf numFmtId="164" fontId="3" fillId="0" borderId="2" xfId="3" applyNumberFormat="1" applyFont="1" applyBorder="1" applyProtection="1"/>
    <xf numFmtId="164" fontId="0" fillId="0" borderId="2" xfId="3" applyNumberFormat="1" applyFont="1" applyBorder="1" applyProtection="1"/>
    <xf numFmtId="164" fontId="1" fillId="0" borderId="2" xfId="3" applyNumberFormat="1" applyFont="1" applyBorder="1"/>
    <xf numFmtId="0" fontId="0" fillId="0" borderId="0" xfId="0" applyNumberFormat="1"/>
    <xf numFmtId="171" fontId="9" fillId="0" borderId="2" xfId="0" applyNumberFormat="1" applyFont="1" applyBorder="1" applyAlignment="1">
      <alignment horizontal="center" vertical="center"/>
    </xf>
    <xf numFmtId="172" fontId="9" fillId="0" borderId="2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1" fillId="5" borderId="6" xfId="0" applyFont="1" applyFill="1" applyBorder="1"/>
    <xf numFmtId="0" fontId="4" fillId="0" borderId="0" xfId="0" applyNumberFormat="1" applyFont="1" applyAlignment="1">
      <alignment horizontal="center"/>
    </xf>
    <xf numFmtId="0" fontId="9" fillId="0" borderId="0" xfId="0" applyNumberFormat="1" applyFont="1"/>
    <xf numFmtId="0" fontId="0" fillId="0" borderId="0" xfId="0"/>
    <xf numFmtId="0" fontId="6" fillId="0" borderId="0" xfId="0" applyFont="1" applyAlignment="1">
      <alignment horizontal="right"/>
    </xf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5" borderId="7" xfId="0" applyNumberFormat="1" applyFont="1" applyFill="1" applyBorder="1" applyAlignment="1" applyProtection="1">
      <alignment horizontal="left"/>
      <protection locked="0"/>
    </xf>
    <xf numFmtId="0" fontId="1" fillId="5" borderId="8" xfId="0" applyNumberFormat="1" applyFont="1" applyFill="1" applyBorder="1" applyAlignment="1" applyProtection="1">
      <alignment horizontal="left"/>
      <protection locked="0"/>
    </xf>
    <xf numFmtId="0" fontId="1" fillId="5" borderId="9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5" borderId="7" xfId="0" applyNumberFormat="1" applyFont="1" applyFill="1" applyBorder="1" applyAlignment="1">
      <alignment horizontal="left"/>
    </xf>
    <xf numFmtId="0" fontId="1" fillId="5" borderId="8" xfId="0" applyNumberFormat="1" applyFont="1" applyFill="1" applyBorder="1" applyAlignment="1">
      <alignment horizontal="left"/>
    </xf>
    <xf numFmtId="0" fontId="1" fillId="5" borderId="9" xfId="0" applyNumberFormat="1" applyFont="1" applyFill="1" applyBorder="1" applyAlignment="1">
      <alignment horizontal="left"/>
    </xf>
    <xf numFmtId="3" fontId="1" fillId="5" borderId="7" xfId="0" applyNumberFormat="1" applyFont="1" applyFill="1" applyBorder="1" applyAlignment="1" applyProtection="1">
      <alignment horizontal="left"/>
    </xf>
    <xf numFmtId="3" fontId="1" fillId="5" borderId="8" xfId="0" applyNumberFormat="1" applyFont="1" applyFill="1" applyBorder="1" applyAlignment="1" applyProtection="1">
      <alignment horizontal="left"/>
    </xf>
    <xf numFmtId="3" fontId="1" fillId="5" borderId="9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</cellXfs>
  <cellStyles count="6">
    <cellStyle name="Comma 2" xfId="4" xr:uid="{00000000-0005-0000-0000-000000000000}"/>
    <cellStyle name="Currency 2" xfId="3" xr:uid="{00000000-0005-0000-0000-000001000000}"/>
    <cellStyle name="Hyperlink 2" xfId="2" xr:uid="{00000000-0005-0000-0000-000003000000}"/>
    <cellStyle name="Normal" xfId="0" builtinId="0"/>
    <cellStyle name="Normal 2" xfId="1" xr:uid="{00000000-0005-0000-0000-000005000000}"/>
    <cellStyle name="Percent 2" xfId="5" xr:uid="{00000000-0005-0000-0000-000006000000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&amp;A/Tax%20Rates/2021/platinum1aa2020-Tom's%20Insurance%20Calc%20Program%20for%20Tax%20Rates%20Up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DV14\OneDrive\Desktop\platinum1aa2019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o97w"/>
      <sheetName val="Review"/>
      <sheetName val="Tutt's info"/>
      <sheetName val="Taxlog 2021"/>
      <sheetName val="Print Sheets"/>
      <sheetName val="SD RE"/>
      <sheetName val="SD RE &amp; PP"/>
      <sheetName val="PPWS"/>
      <sheetName val="PPWS Manual Calc"/>
      <sheetName val="County Data 2021"/>
      <sheetName val="DB"/>
      <sheetName val="Data Table"/>
      <sheetName val="Checkit"/>
      <sheetName val="Sheet4"/>
      <sheetName val="Sheet5"/>
      <sheetName val="Sheet6"/>
      <sheetName val="Taxo97d"/>
      <sheetName val="Soil Adj"/>
      <sheetName val="Taxlog 2020"/>
      <sheetName val="Taxlog 2019 "/>
      <sheetName val="Taxlog 2018"/>
      <sheetName val="Taxlog 2017"/>
      <sheetName val="Taxlog 2016"/>
      <sheetName val="Taxlog 2015"/>
      <sheetName val="Taxlog2014"/>
      <sheetName val="Taxlog2013"/>
      <sheetName val="Taxlog2012"/>
      <sheetName val="Taxlog 2011"/>
      <sheetName val="Taxlog 2010"/>
      <sheetName val="Taxlog 2009"/>
      <sheetName val="Taxlog 2008"/>
      <sheetName val="Taxlog 2007"/>
      <sheetName val="Taxlog 2006"/>
      <sheetName val="Taxlog 2005"/>
      <sheetName val="Taxlog 2003"/>
      <sheetName val="Taxlog 2002"/>
      <sheetName val="Taxlog 2001"/>
      <sheetName val="Taxlog 2000"/>
      <sheetName val="Taxlog 99"/>
      <sheetName val="Taxlog 98"/>
      <sheetName val="County Data 2020"/>
      <sheetName val="County Data 2019"/>
      <sheetName val="County Data 2018"/>
      <sheetName val="County Data 2017"/>
      <sheetName val="County Data 2016"/>
      <sheetName val="County Data 2015"/>
      <sheetName val="County Data 2014"/>
      <sheetName val="County Data 2013"/>
      <sheetName val="County Data 2012"/>
      <sheetName val="County Data 2011"/>
      <sheetName val="County Data 2010"/>
      <sheetName val="County Data 2009"/>
      <sheetName val="County Data 2008"/>
      <sheetName val="County Data 2007"/>
      <sheetName val="County Data 2006"/>
      <sheetName val="County Data 2005"/>
      <sheetName val="County Data 2003"/>
      <sheetName val="County Data 2002"/>
      <sheetName val="Co. Data 2001"/>
      <sheetName val="Co. Data 2000"/>
      <sheetName val="Co. Data 99"/>
      <sheetName val="Co. Data 98"/>
      <sheetName val="Co. Data 97"/>
      <sheetName val="Sheet2"/>
      <sheetName val="Sheet2 (2)"/>
      <sheetName val="Stat Max Calc"/>
      <sheetName val="Module1"/>
      <sheetName val="Module2"/>
      <sheetName val="Module3"/>
      <sheetName val="Module4"/>
      <sheetName val="Module5"/>
      <sheetName val="Module6"/>
      <sheetName val="Module7"/>
      <sheetName val="Sheet3"/>
      <sheetName val="Sheet1"/>
      <sheetName val="Sheet7"/>
      <sheetName val="Martin "/>
      <sheetName val="Sheet8"/>
    </sheetNames>
    <sheetDataSet>
      <sheetData sheetId="0">
        <row r="49">
          <cell r="C49">
            <v>0</v>
          </cell>
        </row>
        <row r="72">
          <cell r="C72" t="e">
            <v>#DIV/0!</v>
          </cell>
        </row>
        <row r="76">
          <cell r="C76" t="e">
            <v>#DIV/0!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o97w"/>
      <sheetName val="Data Table"/>
      <sheetName val="Review"/>
      <sheetName val="Checkit"/>
      <sheetName val="Tutt's info"/>
      <sheetName val="Print Sheets"/>
      <sheetName val="Sheet4"/>
      <sheetName val="Sheet5"/>
      <sheetName val="Sheet6"/>
      <sheetName val="Taxo97d"/>
      <sheetName val="DB"/>
      <sheetName val="Soil Adj"/>
      <sheetName val="Taxlog 2019"/>
      <sheetName val="Taxlog 2018"/>
      <sheetName val="Taxlog 2017"/>
      <sheetName val="Taxlog 2016"/>
      <sheetName val="Taxlog 2015"/>
      <sheetName val="Taxlog2014"/>
      <sheetName val="Taxlog2013"/>
      <sheetName val="Taxlog2012"/>
      <sheetName val="Taxlog 2011"/>
      <sheetName val="Taxlog 2010"/>
      <sheetName val="Taxlog 2009"/>
      <sheetName val="Taxlog 2008"/>
      <sheetName val="Taxlog 2007"/>
      <sheetName val="Taxlog 2006"/>
      <sheetName val="Taxlog 2005"/>
      <sheetName val="Taxlog 2003"/>
      <sheetName val="Taxlog 2002"/>
      <sheetName val="Taxlog 2001"/>
      <sheetName val="Taxlog 2000"/>
      <sheetName val="Taxlog 99"/>
      <sheetName val="Taxlog 98"/>
      <sheetName val="County Data 2019"/>
      <sheetName val="County Data 2018"/>
      <sheetName val="County Data 2017"/>
      <sheetName val="County Data 2016"/>
      <sheetName val="County Data 2015"/>
      <sheetName val="County Data 2014"/>
      <sheetName val="County Data 2013"/>
      <sheetName val="County Data 2012"/>
      <sheetName val="County Data 2011"/>
      <sheetName val="County Data 2010"/>
      <sheetName val="County Data 2009"/>
      <sheetName val="County Data 2008"/>
      <sheetName val="County Data 2007"/>
      <sheetName val="County Data 2006"/>
      <sheetName val="County Data 2005"/>
      <sheetName val="County Data 2003"/>
      <sheetName val="County Data 2002"/>
      <sheetName val="Co. Data 2001"/>
      <sheetName val="Co. Data 2000"/>
      <sheetName val="Co. Data 99"/>
      <sheetName val="Co. Data 98"/>
      <sheetName val="Co. Data 97"/>
      <sheetName val="Sheet2"/>
      <sheetName val="Sheet2 (2)"/>
      <sheetName val="PPWS"/>
      <sheetName val="PPWS Manual Calc"/>
      <sheetName val="Stat Max Calc"/>
      <sheetName val="Module1"/>
      <sheetName val="Module2"/>
      <sheetName val="Module3"/>
      <sheetName val="Module4"/>
      <sheetName val="Module5"/>
      <sheetName val="Module6"/>
      <sheetName val="Module7"/>
      <sheetName val="SD RE"/>
      <sheetName val="SD RE &amp; PP"/>
      <sheetName val="Sheet3"/>
      <sheetName val="Sheet1"/>
      <sheetName val="Sheet7"/>
      <sheetName val="Martin "/>
    </sheetNames>
    <sheetDataSet>
      <sheetData sheetId="0">
        <row r="2">
          <cell r="C2" t="str">
            <v>Fiscal Court</v>
          </cell>
        </row>
      </sheetData>
      <sheetData sheetId="1" refreshError="1"/>
      <sheetData sheetId="2">
        <row r="8">
          <cell r="A8">
            <v>2018</v>
          </cell>
          <cell r="G8" t="str">
            <v>2019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6EA6E-C1A9-449F-80BF-3FCA87B882F5}">
  <sheetPr>
    <pageSetUpPr fitToPage="1"/>
  </sheetPr>
  <dimension ref="A1:H63"/>
  <sheetViews>
    <sheetView showGridLines="0" tabSelected="1" zoomScaleNormal="100" workbookViewId="0">
      <selection activeCell="B9" sqref="B9:F9"/>
    </sheetView>
  </sheetViews>
  <sheetFormatPr defaultRowHeight="15" x14ac:dyDescent="0.25"/>
  <cols>
    <col min="1" max="1" width="13.140625" customWidth="1"/>
    <col min="2" max="2" width="18.85546875" customWidth="1"/>
    <col min="4" max="4" width="18" customWidth="1"/>
    <col min="5" max="5" width="10.7109375" customWidth="1"/>
    <col min="6" max="6" width="21.85546875" customWidth="1"/>
    <col min="7" max="7" width="9.140625" customWidth="1"/>
  </cols>
  <sheetData>
    <row r="1" spans="1:8" s="88" customFormat="1" x14ac:dyDescent="0.25"/>
    <row r="2" spans="1:8" s="88" customFormat="1" ht="75" customHeight="1" x14ac:dyDescent="0.25">
      <c r="C2" s="104" t="e" vm="1">
        <v>#VALUE!</v>
      </c>
      <c r="D2" s="104"/>
      <c r="E2" s="104"/>
    </row>
    <row r="3" spans="1:8" s="88" customFormat="1" x14ac:dyDescent="0.25">
      <c r="C3" s="17"/>
      <c r="D3" s="17"/>
      <c r="E3" s="17"/>
    </row>
    <row r="4" spans="1:8" ht="15.75" customHeight="1" x14ac:dyDescent="0.25">
      <c r="A4" s="105" t="s">
        <v>56</v>
      </c>
      <c r="B4" s="105"/>
      <c r="C4" s="105"/>
      <c r="D4" s="105"/>
      <c r="E4" s="105"/>
      <c r="F4" s="105"/>
      <c r="G4" s="1"/>
      <c r="H4" s="1"/>
    </row>
    <row r="5" spans="1:8" s="88" customFormat="1" ht="15.75" customHeight="1" x14ac:dyDescent="0.25">
      <c r="A5" s="105" t="s">
        <v>71</v>
      </c>
      <c r="B5" s="105"/>
      <c r="C5" s="105"/>
      <c r="D5" s="105"/>
      <c r="E5" s="105"/>
      <c r="F5" s="105"/>
    </row>
    <row r="6" spans="1:8" s="88" customFormat="1" ht="16.5" thickBot="1" x14ac:dyDescent="0.3">
      <c r="A6" s="18"/>
      <c r="D6" s="19"/>
      <c r="E6" s="20"/>
      <c r="F6" s="21"/>
    </row>
    <row r="7" spans="1:8" s="83" customFormat="1" ht="16.5" thickBot="1" x14ac:dyDescent="0.3">
      <c r="A7" s="18" t="s">
        <v>72</v>
      </c>
      <c r="B7" s="85">
        <v>2025</v>
      </c>
      <c r="D7" s="19"/>
      <c r="E7" s="20"/>
      <c r="F7" s="21"/>
    </row>
    <row r="8" spans="1:8" s="83" customFormat="1" ht="16.5" thickBot="1" x14ac:dyDescent="0.3">
      <c r="A8" s="18"/>
      <c r="B8" s="84"/>
      <c r="D8" s="19"/>
      <c r="E8" s="20"/>
      <c r="F8" s="21"/>
    </row>
    <row r="9" spans="1:8" s="1" customFormat="1" ht="15.75" customHeight="1" thickBot="1" x14ac:dyDescent="0.3">
      <c r="A9" s="18" t="s">
        <v>69</v>
      </c>
      <c r="B9" s="93"/>
      <c r="C9" s="94"/>
      <c r="D9" s="94"/>
      <c r="E9" s="94"/>
      <c r="F9" s="95"/>
    </row>
    <row r="10" spans="1:8" x14ac:dyDescent="0.25">
      <c r="A10" s="22"/>
      <c r="B10" s="1"/>
      <c r="C10" s="1"/>
      <c r="D10" s="3"/>
      <c r="E10" s="20"/>
      <c r="F10" s="1"/>
      <c r="G10" s="1"/>
      <c r="H10" s="1"/>
    </row>
    <row r="11" spans="1:8" x14ac:dyDescent="0.25">
      <c r="A11" s="20" t="s">
        <v>57</v>
      </c>
      <c r="B11" s="23" t="str">
        <f>B7-1 &amp; " Actual Tax Rate (per $100) Real Property"</f>
        <v>2024 Actual Tax Rate (per $100) Real Property</v>
      </c>
      <c r="C11" s="1"/>
      <c r="D11" s="3"/>
      <c r="E11" s="20"/>
      <c r="F11" s="24"/>
      <c r="G11" s="1"/>
      <c r="H11" s="1"/>
    </row>
    <row r="12" spans="1:8" x14ac:dyDescent="0.25">
      <c r="A12" s="20" t="s">
        <v>32</v>
      </c>
      <c r="B12" s="23" t="str">
        <f>B7-1 &amp; " Actual Tax Rate (per $100) Personal Property"</f>
        <v>2024 Actual Tax Rate (per $100) Personal Property</v>
      </c>
      <c r="C12" s="1"/>
      <c r="D12" s="3"/>
      <c r="E12" s="20"/>
      <c r="F12" s="25"/>
      <c r="G12" s="1"/>
      <c r="H12" s="1"/>
    </row>
    <row r="13" spans="1:8" x14ac:dyDescent="0.25">
      <c r="A13" s="20" t="s">
        <v>41</v>
      </c>
      <c r="B13" s="23" t="str">
        <f>B7-1 &amp; " Total Property Subject to Rate ( A)"</f>
        <v>2024 Total Property Subject to Rate ( A)</v>
      </c>
      <c r="C13" s="1"/>
      <c r="D13" s="3"/>
      <c r="E13" s="20" t="s">
        <v>1</v>
      </c>
      <c r="F13" s="26"/>
      <c r="G13" s="1"/>
      <c r="H13" s="1"/>
    </row>
    <row r="14" spans="1:8" x14ac:dyDescent="0.25">
      <c r="A14" s="20" t="s">
        <v>58</v>
      </c>
      <c r="B14" s="23" t="str">
        <f>B7-1 &amp; " Real Property Subject to Rate (col 1, F, H)"</f>
        <v>2024 Real Property Subject to Rate (col 1, F, H)</v>
      </c>
      <c r="C14" s="1"/>
      <c r="D14" s="3"/>
      <c r="E14" s="20" t="s">
        <v>1</v>
      </c>
      <c r="F14" s="27"/>
      <c r="G14" s="1"/>
      <c r="H14" s="1"/>
    </row>
    <row r="15" spans="1:8" x14ac:dyDescent="0.25">
      <c r="A15" s="20" t="s">
        <v>59</v>
      </c>
      <c r="B15" s="23" t="str">
        <f>B7 &amp; " Total Property Subject to Rate (E)"</f>
        <v>2025 Total Property Subject to Rate (E)</v>
      </c>
      <c r="C15" s="1"/>
      <c r="D15" s="3"/>
      <c r="E15" s="20" t="s">
        <v>1</v>
      </c>
      <c r="F15" s="26"/>
      <c r="G15" s="1"/>
      <c r="H15" s="1"/>
    </row>
    <row r="16" spans="1:8" x14ac:dyDescent="0.25">
      <c r="A16" s="20" t="s">
        <v>60</v>
      </c>
      <c r="B16" s="23" t="str">
        <f>B7 &amp; " Real Property Subject to Rate (col 3, F, H)"</f>
        <v>2025 Real Property Subject to Rate (col 3, F, H)</v>
      </c>
      <c r="C16" s="1"/>
      <c r="D16" s="3"/>
      <c r="E16" s="20"/>
      <c r="F16" s="27"/>
      <c r="G16" s="1"/>
      <c r="H16" s="1"/>
    </row>
    <row r="17" spans="1:8" x14ac:dyDescent="0.25">
      <c r="A17" s="20" t="s">
        <v>61</v>
      </c>
      <c r="B17" s="23" t="str">
        <f>B7 &amp; " New Propery (KRS 132.010) (Net new  PVA + PS)"</f>
        <v>2025 New Propery (KRS 132.010) (Net new  PVA + PS)</v>
      </c>
      <c r="C17" s="1"/>
      <c r="D17" s="3"/>
      <c r="E17" s="20"/>
      <c r="F17" s="28"/>
      <c r="G17" s="1"/>
      <c r="H17" s="1"/>
    </row>
    <row r="18" spans="1:8" x14ac:dyDescent="0.25">
      <c r="A18" s="20" t="s">
        <v>62</v>
      </c>
      <c r="B18" s="23" t="str">
        <f>B7-1 &amp; " Personal Property Subject to Rate (Col 1, G, I, J)"</f>
        <v>2024 Personal Property Subject to Rate (Col 1, G, I, J)</v>
      </c>
      <c r="C18" s="1"/>
      <c r="D18" s="3"/>
      <c r="E18" s="20"/>
      <c r="F18" s="26"/>
      <c r="G18" s="1"/>
      <c r="H18" s="1"/>
    </row>
    <row r="19" spans="1:8" x14ac:dyDescent="0.25">
      <c r="A19" s="20" t="s">
        <v>63</v>
      </c>
      <c r="B19" s="23" t="str">
        <f>B7 &amp; " Personal Property Subject to Rate (Col 3, G, I J)"</f>
        <v>2025 Personal Property Subject to Rate (Col 3, G, I J)</v>
      </c>
      <c r="C19" s="1"/>
      <c r="D19" s="3"/>
      <c r="E19" s="20"/>
      <c r="F19" s="26"/>
      <c r="G19" s="1"/>
      <c r="H19" s="1"/>
    </row>
    <row r="20" spans="1:8" x14ac:dyDescent="0.25">
      <c r="A20" s="20" t="s">
        <v>1</v>
      </c>
      <c r="B20" s="1"/>
      <c r="C20" s="1"/>
      <c r="D20" s="3"/>
      <c r="E20" s="20"/>
      <c r="F20" s="1"/>
      <c r="G20" s="1"/>
      <c r="H20" s="1"/>
    </row>
    <row r="21" spans="1:8" x14ac:dyDescent="0.25">
      <c r="A21" s="29" t="s">
        <v>2</v>
      </c>
      <c r="B21" s="30" t="str">
        <f>"Compensating Rate for " &amp;B7 &amp; " (KRS 132.010(6)):"</f>
        <v>Compensating Rate for 2025 (KRS 132.010(6)):</v>
      </c>
      <c r="C21" s="30"/>
      <c r="D21" s="6"/>
      <c r="E21" s="20"/>
      <c r="F21" s="1"/>
      <c r="G21" s="1"/>
      <c r="H21" s="1"/>
    </row>
    <row r="22" spans="1:8" x14ac:dyDescent="0.25">
      <c r="A22" s="20"/>
      <c r="B22" s="1"/>
      <c r="C22" s="1"/>
      <c r="D22" s="3"/>
      <c r="E22" s="20"/>
      <c r="F22" s="1"/>
      <c r="G22" s="1"/>
      <c r="H22" s="1"/>
    </row>
    <row r="23" spans="1:8" x14ac:dyDescent="0.25">
      <c r="A23" s="20"/>
      <c r="B23" s="5">
        <f>SUM(F14)</f>
        <v>0</v>
      </c>
      <c r="C23" s="1" t="s">
        <v>3</v>
      </c>
      <c r="D23" s="8">
        <f>SUM(F11)</f>
        <v>0</v>
      </c>
      <c r="E23" s="20" t="s">
        <v>4</v>
      </c>
      <c r="F23" s="5">
        <f>SUM(B23)/100*D23</f>
        <v>0</v>
      </c>
      <c r="G23" s="1"/>
      <c r="H23" s="1"/>
    </row>
    <row r="24" spans="1:8" x14ac:dyDescent="0.25">
      <c r="A24" s="22"/>
      <c r="B24" s="31">
        <v>4</v>
      </c>
      <c r="C24" s="32"/>
      <c r="D24" s="4">
        <v>1</v>
      </c>
      <c r="E24" s="33"/>
      <c r="F24" s="31" t="str">
        <f>"A (" &amp; B7 &amp; " Real Property Revenue)"</f>
        <v>A (2025 Real Property Revenue)</v>
      </c>
      <c r="G24" s="1"/>
      <c r="H24" s="1"/>
    </row>
    <row r="25" spans="1:8" x14ac:dyDescent="0.25">
      <c r="A25" s="22"/>
      <c r="B25" s="1"/>
      <c r="C25" s="1"/>
      <c r="D25" s="3"/>
      <c r="E25" s="20"/>
      <c r="F25" s="1"/>
      <c r="G25" s="1"/>
      <c r="H25" s="1"/>
    </row>
    <row r="26" spans="1:8" x14ac:dyDescent="0.25">
      <c r="A26" s="22"/>
      <c r="B26" s="2">
        <f>SUM(F23)</f>
        <v>0</v>
      </c>
      <c r="C26" s="22" t="s">
        <v>5</v>
      </c>
      <c r="D26" s="5">
        <f>SUM(F16-F17)</f>
        <v>0</v>
      </c>
      <c r="E26" s="20" t="s">
        <v>6</v>
      </c>
      <c r="F26" s="34" t="e">
        <f>ROUNDUP(F28,3)</f>
        <v>#DIV/0!</v>
      </c>
      <c r="G26" s="1"/>
      <c r="H26" s="1"/>
    </row>
    <row r="27" spans="1:8" x14ac:dyDescent="0.25">
      <c r="A27" s="22"/>
      <c r="B27" s="31" t="s">
        <v>7</v>
      </c>
      <c r="C27" s="32"/>
      <c r="D27" s="35" t="s">
        <v>8</v>
      </c>
      <c r="E27" s="33"/>
      <c r="F27" s="31" t="s">
        <v>9</v>
      </c>
      <c r="G27" s="1"/>
      <c r="H27" s="1"/>
    </row>
    <row r="28" spans="1:8" x14ac:dyDescent="0.25">
      <c r="A28" s="22"/>
      <c r="B28" s="1"/>
      <c r="C28" s="1"/>
      <c r="D28" s="3"/>
      <c r="E28" s="20"/>
      <c r="F28" s="17" t="e">
        <f>SUM(B26)/D26*100</f>
        <v>#DIV/0!</v>
      </c>
      <c r="G28" s="1"/>
      <c r="H28" s="1"/>
    </row>
    <row r="29" spans="1:8" x14ac:dyDescent="0.25">
      <c r="A29" s="22"/>
      <c r="B29" s="36" t="str">
        <f>"Check for minimum revenue limit on compensating rate for " &amp; B7 &amp; " (KRS 132.010(6)):"</f>
        <v>Check for minimum revenue limit on compensating rate for 2025 (KRS 132.010(6)):</v>
      </c>
      <c r="C29" s="1"/>
      <c r="D29" s="3"/>
      <c r="E29" s="20"/>
      <c r="F29" s="1"/>
      <c r="G29" s="1"/>
      <c r="H29" s="1"/>
    </row>
    <row r="30" spans="1:8" x14ac:dyDescent="0.25">
      <c r="A30" s="22"/>
      <c r="B30" s="1"/>
      <c r="C30" s="1"/>
      <c r="D30" s="3"/>
      <c r="E30" s="20"/>
      <c r="F30" s="1"/>
      <c r="G30" s="1"/>
      <c r="H30" s="1"/>
    </row>
    <row r="31" spans="1:8" x14ac:dyDescent="0.25">
      <c r="A31" s="22"/>
      <c r="B31" s="5">
        <f>SUM(F15)</f>
        <v>0</v>
      </c>
      <c r="C31" s="1" t="s">
        <v>3</v>
      </c>
      <c r="D31" s="15" t="e">
        <f>SUM(F26)</f>
        <v>#DIV/0!</v>
      </c>
      <c r="E31" s="20" t="s">
        <v>4</v>
      </c>
      <c r="F31" s="7" t="e">
        <f>SUM(B31/100)*D31</f>
        <v>#DIV/0!</v>
      </c>
      <c r="G31" s="1"/>
      <c r="H31" s="1"/>
    </row>
    <row r="32" spans="1:8" x14ac:dyDescent="0.25">
      <c r="A32" s="22"/>
      <c r="B32" s="31">
        <v>5</v>
      </c>
      <c r="C32" s="32"/>
      <c r="D32" s="14" t="s">
        <v>10</v>
      </c>
      <c r="E32" s="33"/>
      <c r="F32" s="37" t="str">
        <f>"Total " &amp; B7 &amp; " Revenue"</f>
        <v>Total 2025 Revenue</v>
      </c>
      <c r="G32" s="1"/>
      <c r="H32" s="1"/>
    </row>
    <row r="33" spans="1:8" x14ac:dyDescent="0.25">
      <c r="A33" s="22"/>
      <c r="B33" s="17"/>
      <c r="C33" s="1"/>
      <c r="D33" s="13"/>
      <c r="E33" s="20"/>
      <c r="F33" s="17"/>
      <c r="G33" s="1"/>
      <c r="H33" s="1"/>
    </row>
    <row r="34" spans="1:8" x14ac:dyDescent="0.25">
      <c r="A34" s="22"/>
      <c r="B34" s="5">
        <f>SUM(F14)</f>
        <v>0</v>
      </c>
      <c r="C34" s="1" t="s">
        <v>3</v>
      </c>
      <c r="D34" s="12">
        <f>SUM(F11)</f>
        <v>0</v>
      </c>
      <c r="E34" s="20" t="s">
        <v>4</v>
      </c>
      <c r="F34" s="5">
        <f>B34/100*D34</f>
        <v>0</v>
      </c>
      <c r="G34" s="1"/>
      <c r="H34" s="1"/>
    </row>
    <row r="35" spans="1:8" x14ac:dyDescent="0.25">
      <c r="A35" s="22"/>
      <c r="B35" s="31">
        <v>4</v>
      </c>
      <c r="C35" s="32"/>
      <c r="D35" s="4">
        <v>1</v>
      </c>
      <c r="E35" s="33"/>
      <c r="F35" s="31" t="str">
        <f>B7-1 &amp; " Revenue (R.E.)"</f>
        <v>2024 Revenue (R.E.)</v>
      </c>
      <c r="G35" s="1"/>
      <c r="H35" s="1"/>
    </row>
    <row r="36" spans="1:8" x14ac:dyDescent="0.25">
      <c r="A36" s="22"/>
      <c r="B36" s="17"/>
      <c r="C36" s="1"/>
      <c r="D36" s="38"/>
      <c r="E36" s="20"/>
      <c r="F36" s="17"/>
      <c r="G36" s="1"/>
      <c r="H36" s="1"/>
    </row>
    <row r="37" spans="1:8" x14ac:dyDescent="0.25">
      <c r="A37" s="22"/>
      <c r="B37" s="5">
        <f>SUM(F18)</f>
        <v>0</v>
      </c>
      <c r="C37" s="1" t="s">
        <v>3</v>
      </c>
      <c r="D37" s="12">
        <f>SUM(F12)</f>
        <v>0</v>
      </c>
      <c r="E37" s="20" t="s">
        <v>4</v>
      </c>
      <c r="F37" s="5">
        <f>B37/100*D37</f>
        <v>0</v>
      </c>
      <c r="G37" s="1"/>
      <c r="H37" s="1"/>
    </row>
    <row r="38" spans="1:8" x14ac:dyDescent="0.25">
      <c r="A38" s="22"/>
      <c r="B38" s="31">
        <v>8</v>
      </c>
      <c r="C38" s="32"/>
      <c r="D38" s="4">
        <v>2</v>
      </c>
      <c r="E38" s="33"/>
      <c r="F38" s="31" t="str">
        <f>B7-1 &amp; " Revenue (P.P.)"</f>
        <v>2024 Revenue (P.P.)</v>
      </c>
      <c r="G38" s="1"/>
      <c r="H38" s="1"/>
    </row>
    <row r="39" spans="1:8" x14ac:dyDescent="0.25">
      <c r="A39" s="1"/>
      <c r="B39" s="39" t="s">
        <v>11</v>
      </c>
      <c r="C39" s="40"/>
      <c r="D39" s="11" t="e">
        <f>F31-F40</f>
        <v>#DIV/0!</v>
      </c>
      <c r="E39" s="41"/>
      <c r="F39" s="40"/>
      <c r="G39" s="1"/>
      <c r="H39" s="1"/>
    </row>
    <row r="40" spans="1:8" x14ac:dyDescent="0.25">
      <c r="A40" s="1"/>
      <c r="B40" s="1"/>
      <c r="C40" s="1"/>
      <c r="D40" s="89"/>
      <c r="E40" s="90"/>
      <c r="F40" s="79">
        <f>SUM(F34+F37)</f>
        <v>0</v>
      </c>
      <c r="G40" s="1"/>
      <c r="H40" s="1"/>
    </row>
    <row r="41" spans="1:8" x14ac:dyDescent="0.25">
      <c r="A41" s="1"/>
      <c r="B41" s="1"/>
      <c r="C41" s="1"/>
      <c r="D41" s="1"/>
      <c r="E41" s="17"/>
      <c r="F41" s="37" t="str">
        <f>"Grand Total " &amp; B7-1 &amp; " Revenue "</f>
        <v xml:space="preserve">Grand Total 2024 Revenue </v>
      </c>
      <c r="G41" s="1"/>
      <c r="H41" s="1"/>
    </row>
    <row r="42" spans="1:8" x14ac:dyDescent="0.25">
      <c r="A42" s="1"/>
      <c r="B42" s="1"/>
      <c r="C42" s="1"/>
      <c r="D42" s="1"/>
      <c r="E42" s="17"/>
      <c r="F42" s="1"/>
      <c r="G42" s="1"/>
      <c r="H42" s="1"/>
    </row>
    <row r="43" spans="1:8" x14ac:dyDescent="0.25">
      <c r="A43" s="1"/>
      <c r="B43" s="42">
        <f>SUM(F40)</f>
        <v>0</v>
      </c>
      <c r="C43" s="17" t="s">
        <v>12</v>
      </c>
      <c r="D43" s="42">
        <f>SUM(F15)</f>
        <v>0</v>
      </c>
      <c r="E43" s="17" t="s">
        <v>13</v>
      </c>
      <c r="F43" s="43" t="e">
        <f>ROUNDUP(F45,3)</f>
        <v>#DIV/0!</v>
      </c>
      <c r="G43" s="1"/>
      <c r="H43" s="1"/>
    </row>
    <row r="44" spans="1:8" x14ac:dyDescent="0.25">
      <c r="A44" s="1"/>
      <c r="B44" s="32" t="str">
        <f>"Total " &amp; B7-1 &amp; " Revenue "</f>
        <v xml:space="preserve">Total 2024 Revenue </v>
      </c>
      <c r="C44" s="32"/>
      <c r="D44" s="31">
        <v>5</v>
      </c>
      <c r="E44" s="31"/>
      <c r="F44" s="44" t="s">
        <v>14</v>
      </c>
      <c r="G44" s="1"/>
      <c r="H44" s="1"/>
    </row>
    <row r="45" spans="1:8" x14ac:dyDescent="0.25">
      <c r="A45" s="1"/>
      <c r="B45" s="1"/>
      <c r="C45" s="1"/>
      <c r="D45" s="1"/>
      <c r="E45" s="17"/>
      <c r="F45" s="20" t="e">
        <f>SUM(B43/D43)*100</f>
        <v>#DIV/0!</v>
      </c>
      <c r="G45" s="1"/>
      <c r="H45" s="1"/>
    </row>
    <row r="46" spans="1:8" x14ac:dyDescent="0.25">
      <c r="A46" s="30" t="s">
        <v>64</v>
      </c>
      <c r="B46" s="1"/>
      <c r="C46" s="1"/>
      <c r="D46" s="1"/>
      <c r="E46" s="17"/>
      <c r="F46" s="1"/>
      <c r="G46" s="1"/>
      <c r="H46" s="1"/>
    </row>
    <row r="47" spans="1:8" x14ac:dyDescent="0.25">
      <c r="A47" s="1"/>
      <c r="B47" s="1"/>
      <c r="C47" s="1"/>
      <c r="D47" s="1"/>
      <c r="E47" s="17"/>
      <c r="F47" s="1"/>
      <c r="G47" s="1"/>
      <c r="H47" s="1"/>
    </row>
    <row r="48" spans="1:8" x14ac:dyDescent="0.25">
      <c r="A48" s="1"/>
      <c r="B48" s="42">
        <f>SUM(F16-F17)</f>
        <v>0</v>
      </c>
      <c r="C48" s="1" t="s">
        <v>3</v>
      </c>
      <c r="D48" s="43" t="e">
        <f>IF(F43&gt;F26,F43,F26)</f>
        <v>#DIV/0!</v>
      </c>
      <c r="E48" s="17" t="s">
        <v>15</v>
      </c>
      <c r="F48" s="2" t="e">
        <f>SUM(B48)/100*D48</f>
        <v>#DIV/0!</v>
      </c>
      <c r="G48" s="1"/>
      <c r="H48" s="1"/>
    </row>
    <row r="49" spans="1:8" x14ac:dyDescent="0.25">
      <c r="A49" s="1"/>
      <c r="B49" s="31" t="s">
        <v>8</v>
      </c>
      <c r="C49" s="31"/>
      <c r="D49" s="31" t="s">
        <v>16</v>
      </c>
      <c r="E49" s="31"/>
      <c r="F49" s="31" t="s">
        <v>17</v>
      </c>
      <c r="G49" s="1"/>
      <c r="H49" s="1"/>
    </row>
    <row r="50" spans="1:8" x14ac:dyDescent="0.25">
      <c r="A50" s="1"/>
      <c r="B50" s="1"/>
      <c r="C50" s="1"/>
      <c r="D50" s="1"/>
      <c r="E50" s="17"/>
      <c r="F50" s="1" t="s">
        <v>1</v>
      </c>
      <c r="G50" s="1"/>
      <c r="H50" s="1"/>
    </row>
    <row r="51" spans="1:8" x14ac:dyDescent="0.25">
      <c r="A51" s="1"/>
      <c r="B51" s="42" t="e">
        <f>SUM(F48)</f>
        <v>#DIV/0!</v>
      </c>
      <c r="C51" s="1" t="s">
        <v>18</v>
      </c>
      <c r="D51" s="42">
        <f>SUM(B48)</f>
        <v>0</v>
      </c>
      <c r="E51" s="17" t="s">
        <v>19</v>
      </c>
      <c r="F51" s="34" t="e">
        <f>ROUNDDOWN(F53,3)</f>
        <v>#DIV/0!</v>
      </c>
      <c r="G51" s="1"/>
      <c r="H51" s="1"/>
    </row>
    <row r="52" spans="1:8" x14ac:dyDescent="0.25">
      <c r="A52" s="1"/>
      <c r="B52" s="31" t="s">
        <v>17</v>
      </c>
      <c r="C52" s="32"/>
      <c r="D52" s="31" t="s">
        <v>8</v>
      </c>
      <c r="E52" s="31"/>
      <c r="F52" s="32" t="s">
        <v>20</v>
      </c>
      <c r="G52" s="1"/>
      <c r="H52" s="1"/>
    </row>
    <row r="53" spans="1:8" x14ac:dyDescent="0.25">
      <c r="A53" s="1"/>
      <c r="B53" s="1"/>
      <c r="C53" s="1"/>
      <c r="D53" s="1"/>
      <c r="E53" s="17"/>
      <c r="F53" s="45" t="e">
        <f>SUM(F48*1.04/D51)*100</f>
        <v>#DIV/0!</v>
      </c>
      <c r="G53" s="1"/>
      <c r="H53" s="1"/>
    </row>
    <row r="54" spans="1:8" x14ac:dyDescent="0.25">
      <c r="A54" s="1"/>
      <c r="B54" s="1"/>
      <c r="C54" s="1"/>
      <c r="D54" s="1"/>
      <c r="E54" s="17"/>
      <c r="F54" s="1"/>
      <c r="G54" s="1"/>
      <c r="H54" s="1"/>
    </row>
    <row r="55" spans="1:8" x14ac:dyDescent="0.25">
      <c r="A55" s="1"/>
      <c r="B55" s="30" t="s">
        <v>0</v>
      </c>
      <c r="C55" s="46" t="s">
        <v>21</v>
      </c>
      <c r="D55" s="47" t="s">
        <v>65</v>
      </c>
      <c r="E55" s="17"/>
      <c r="F55" s="1"/>
      <c r="G55" s="1"/>
      <c r="H55" s="1"/>
    </row>
    <row r="56" spans="1:8" x14ac:dyDescent="0.25">
      <c r="A56" s="1"/>
      <c r="B56" s="48"/>
      <c r="C56" s="17" t="s">
        <v>22</v>
      </c>
      <c r="D56" s="49"/>
      <c r="E56" s="17" t="s">
        <v>23</v>
      </c>
      <c r="F56" s="10">
        <f>SUM(B56*D56)/100</f>
        <v>0</v>
      </c>
      <c r="G56" s="1"/>
      <c r="H56" s="1"/>
    </row>
    <row r="57" spans="1:8" x14ac:dyDescent="0.25">
      <c r="A57" s="1"/>
      <c r="B57" s="50" t="s">
        <v>66</v>
      </c>
      <c r="C57" s="1"/>
      <c r="D57" s="50" t="s">
        <v>67</v>
      </c>
      <c r="E57" s="17"/>
      <c r="F57" s="50" t="s">
        <v>24</v>
      </c>
      <c r="G57" s="1"/>
      <c r="H57" s="1"/>
    </row>
    <row r="58" spans="1:8" x14ac:dyDescent="0.25">
      <c r="A58" s="91" t="s">
        <v>68</v>
      </c>
      <c r="B58" s="92"/>
      <c r="C58" s="92"/>
      <c r="D58" s="92"/>
      <c r="E58" s="92"/>
      <c r="F58" s="92"/>
      <c r="G58" s="92"/>
      <c r="H58" s="92"/>
    </row>
    <row r="59" spans="1:8" x14ac:dyDescent="0.25">
      <c r="A59" s="92"/>
      <c r="B59" s="92"/>
      <c r="C59" s="92"/>
      <c r="D59" s="92"/>
      <c r="E59" s="92"/>
      <c r="F59" s="92"/>
      <c r="G59" s="92"/>
      <c r="H59" s="92"/>
    </row>
    <row r="60" spans="1:8" x14ac:dyDescent="0.25">
      <c r="A60" s="22"/>
      <c r="B60" s="1"/>
      <c r="C60" s="1"/>
      <c r="D60" s="3"/>
      <c r="E60" s="22"/>
      <c r="F60" s="1"/>
      <c r="G60" s="1"/>
      <c r="H60" s="1"/>
    </row>
    <row r="61" spans="1:8" x14ac:dyDescent="0.25">
      <c r="A61" s="22"/>
      <c r="B61" s="1"/>
      <c r="C61" s="1"/>
      <c r="D61" s="3"/>
      <c r="E61" s="22"/>
      <c r="F61" s="1"/>
      <c r="G61" s="1"/>
      <c r="H61" s="1"/>
    </row>
    <row r="62" spans="1:8" x14ac:dyDescent="0.25">
      <c r="A62" s="22"/>
      <c r="B62" s="1"/>
      <c r="C62" s="1"/>
      <c r="D62" s="3"/>
      <c r="E62" s="22"/>
      <c r="F62" s="1"/>
      <c r="G62" s="1"/>
      <c r="H62" s="1"/>
    </row>
    <row r="63" spans="1:8" x14ac:dyDescent="0.25">
      <c r="A63" s="22"/>
      <c r="B63" s="1"/>
      <c r="C63" s="1"/>
      <c r="D63" s="3"/>
      <c r="E63" s="22"/>
      <c r="F63" s="1"/>
      <c r="G63" s="1"/>
      <c r="H63" s="1"/>
    </row>
  </sheetData>
  <sheetProtection algorithmName="SHA-512" hashValue="6YIigpfytGfwEPIljX2hLzNovJN9zuzQGehC0IKVwsjYhE99zf3YvY2OQ12l3nQYNhgj/Mao4ST6IB3dbUucCg==" saltValue="L2fVu54eizhLDMbouRyiiQ==" spinCount="100000" sheet="1" objects="1" scenarios="1"/>
  <mergeCells count="6">
    <mergeCell ref="D40:E40"/>
    <mergeCell ref="A58:H59"/>
    <mergeCell ref="B9:F9"/>
    <mergeCell ref="C2:E2"/>
    <mergeCell ref="A4:F4"/>
    <mergeCell ref="A5:F5"/>
  </mergeCells>
  <conditionalFormatting sqref="D39">
    <cfRule type="cellIs" dxfId="0" priority="1" stopIfTrue="1" operator="between">
      <formula>0</formula>
      <formula>-10000000</formula>
    </cfRule>
  </conditionalFormatting>
  <pageMargins left="0.7" right="0.7" top="0.75" bottom="0.75" header="0.3" footer="0.3"/>
  <pageSetup scale="73" orientation="portrait" r:id="rId1"/>
  <headerFooter>
    <oddHeader>&amp;LLF 2009EV
Rev. 07/2025&amp;C&amp;"-,Bold"&amp;14Special Taxing District Real Property Tax Calculation Worksheet
Real Property Tax Rate Calculation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4975-DC37-4DD1-9CD6-68076FF56BB0}">
  <sheetPr>
    <pageSetUpPr fitToPage="1"/>
  </sheetPr>
  <dimension ref="A1:F64"/>
  <sheetViews>
    <sheetView showGridLines="0" showRuler="0" zoomScaleNormal="100" workbookViewId="0">
      <selection activeCell="B7" sqref="B7:F7"/>
    </sheetView>
  </sheetViews>
  <sheetFormatPr defaultRowHeight="15" x14ac:dyDescent="0.25"/>
  <cols>
    <col min="1" max="1" width="11.5703125" customWidth="1"/>
    <col min="2" max="2" width="17.42578125" customWidth="1"/>
    <col min="4" max="4" width="18.28515625" customWidth="1"/>
    <col min="5" max="5" width="7.5703125" customWidth="1"/>
    <col min="6" max="6" width="21.5703125" customWidth="1"/>
  </cols>
  <sheetData>
    <row r="1" spans="1:6" s="88" customFormat="1" x14ac:dyDescent="0.25"/>
    <row r="2" spans="1:6" s="88" customFormat="1" ht="66" customHeight="1" x14ac:dyDescent="0.25">
      <c r="C2" s="104" t="e" vm="1">
        <v>#VALUE!</v>
      </c>
      <c r="D2" s="104"/>
      <c r="E2" s="104"/>
    </row>
    <row r="3" spans="1:6" s="88" customFormat="1" x14ac:dyDescent="0.25">
      <c r="C3" s="17"/>
      <c r="D3" s="17"/>
      <c r="E3" s="17"/>
    </row>
    <row r="4" spans="1:6" ht="15.75" customHeight="1" x14ac:dyDescent="0.25">
      <c r="A4" s="105" t="s">
        <v>70</v>
      </c>
      <c r="B4" s="105"/>
      <c r="C4" s="105"/>
      <c r="D4" s="105"/>
      <c r="E4" s="105"/>
      <c r="F4" s="105"/>
    </row>
    <row r="5" spans="1:6" s="88" customFormat="1" ht="15.75" customHeight="1" x14ac:dyDescent="0.25">
      <c r="A5" s="105" t="s">
        <v>73</v>
      </c>
      <c r="B5" s="105"/>
      <c r="C5" s="105"/>
      <c r="D5" s="105"/>
      <c r="E5" s="105"/>
      <c r="F5" s="105"/>
    </row>
    <row r="6" spans="1:6" s="88" customFormat="1" ht="16.5" thickBot="1" x14ac:dyDescent="0.3">
      <c r="A6" s="18"/>
      <c r="C6" s="22"/>
      <c r="D6" s="19"/>
      <c r="E6" s="20"/>
      <c r="F6" s="21"/>
    </row>
    <row r="7" spans="1:6" s="1" customFormat="1" ht="15.75" customHeight="1" thickBot="1" x14ac:dyDescent="0.3">
      <c r="A7" s="18" t="s">
        <v>69</v>
      </c>
      <c r="B7" s="98">
        <f>REAL!B9</f>
        <v>0</v>
      </c>
      <c r="C7" s="99"/>
      <c r="D7" s="99"/>
      <c r="E7" s="99"/>
      <c r="F7" s="100"/>
    </row>
    <row r="8" spans="1:6" x14ac:dyDescent="0.25">
      <c r="A8" s="22"/>
      <c r="B8" s="1"/>
      <c r="C8" s="22"/>
      <c r="D8" s="3"/>
      <c r="E8" s="20"/>
      <c r="F8" s="1"/>
    </row>
    <row r="9" spans="1:6" x14ac:dyDescent="0.25">
      <c r="A9" s="20" t="s">
        <v>57</v>
      </c>
      <c r="B9" s="23" t="str">
        <f>REAL!B7-1 &amp; " Actual Tax Rate (per $100) Real Property"</f>
        <v>2024 Actual Tax Rate (per $100) Real Property</v>
      </c>
      <c r="C9" s="22"/>
      <c r="D9" s="3"/>
      <c r="E9" s="20"/>
      <c r="F9" s="51">
        <f>REAL!F11</f>
        <v>0</v>
      </c>
    </row>
    <row r="10" spans="1:6" x14ac:dyDescent="0.25">
      <c r="A10" s="20" t="s">
        <v>32</v>
      </c>
      <c r="B10" s="23" t="str">
        <f>REAL!B7-1 &amp; " Actual Tax Rate (per $100) Personal Property"</f>
        <v>2024 Actual Tax Rate (per $100) Personal Property</v>
      </c>
      <c r="C10" s="22"/>
      <c r="D10" s="3"/>
      <c r="E10" s="20"/>
      <c r="F10" s="51">
        <f>REAL!F12</f>
        <v>0</v>
      </c>
    </row>
    <row r="11" spans="1:6" x14ac:dyDescent="0.25">
      <c r="A11" s="20" t="s">
        <v>41</v>
      </c>
      <c r="B11" s="23" t="str">
        <f>REAL!B7 &amp; " Actual Tax Rate (per$100) Real Property"</f>
        <v>2025 Actual Tax Rate (per$100) Real Property</v>
      </c>
      <c r="C11" s="22"/>
      <c r="D11" s="3"/>
      <c r="E11" s="20" t="s">
        <v>1</v>
      </c>
      <c r="F11" s="76"/>
    </row>
    <row r="12" spans="1:6" x14ac:dyDescent="0.25">
      <c r="A12" s="20" t="s">
        <v>58</v>
      </c>
      <c r="B12" s="23" t="str">
        <f>REAL!B7-1 &amp; " Real Property Subject to Rate (col 1, F, H)"</f>
        <v>2024 Real Property Subject to Rate (col 1, F, H)</v>
      </c>
      <c r="C12" s="22"/>
      <c r="D12" s="3"/>
      <c r="E12" s="20" t="s">
        <v>1</v>
      </c>
      <c r="F12" s="77">
        <f>REAL!F14</f>
        <v>0</v>
      </c>
    </row>
    <row r="13" spans="1:6" x14ac:dyDescent="0.25">
      <c r="A13" s="20" t="s">
        <v>59</v>
      </c>
      <c r="B13" s="23" t="str">
        <f>REAL!B7 &amp; " Total Property Subject to Rate (col 3, F, H)"</f>
        <v>2025 Total Property Subject to Rate (col 3, F, H)</v>
      </c>
      <c r="C13" s="22"/>
      <c r="D13" s="3"/>
      <c r="E13" s="20" t="s">
        <v>1</v>
      </c>
      <c r="F13" s="78">
        <f>REAL!F16</f>
        <v>0</v>
      </c>
    </row>
    <row r="14" spans="1:6" x14ac:dyDescent="0.25">
      <c r="A14" s="20" t="s">
        <v>60</v>
      </c>
      <c r="B14" s="23" t="str">
        <f>REAL!B7-1 &amp; " Personal Property Subject to Rate (Col 1, G, I, J)"</f>
        <v>2024 Personal Property Subject to Rate (Col 1, G, I, J)</v>
      </c>
      <c r="C14" s="22"/>
      <c r="D14" s="3"/>
      <c r="E14" s="20"/>
      <c r="F14" s="77">
        <f>REAL!F18</f>
        <v>0</v>
      </c>
    </row>
    <row r="15" spans="1:6" x14ac:dyDescent="0.25">
      <c r="A15" s="20" t="s">
        <v>61</v>
      </c>
      <c r="B15" s="23" t="str">
        <f>REAL!B7 &amp; " Personal Property Subject to Rate (Col 3, G, I, J)"</f>
        <v>2025 Personal Property Subject to Rate (Col 3, G, I, J)</v>
      </c>
      <c r="C15" s="22"/>
      <c r="D15" s="3"/>
      <c r="E15" s="20"/>
      <c r="F15" s="77">
        <f>REAL!F19</f>
        <v>0</v>
      </c>
    </row>
    <row r="16" spans="1:6" x14ac:dyDescent="0.25">
      <c r="A16" s="20" t="s">
        <v>1</v>
      </c>
      <c r="B16" s="1"/>
      <c r="C16" s="20"/>
      <c r="D16" s="3"/>
      <c r="E16" s="20"/>
      <c r="F16" s="1"/>
    </row>
    <row r="17" spans="1:6" x14ac:dyDescent="0.25">
      <c r="A17" s="29" t="s">
        <v>2</v>
      </c>
      <c r="B17" s="30" t="s">
        <v>25</v>
      </c>
      <c r="C17" s="29"/>
      <c r="D17" s="6"/>
      <c r="E17" s="20"/>
      <c r="F17" s="1"/>
    </row>
    <row r="18" spans="1:6" x14ac:dyDescent="0.25">
      <c r="A18" s="20"/>
      <c r="B18" s="1"/>
      <c r="C18" s="20"/>
      <c r="D18" s="3"/>
      <c r="E18" s="20"/>
      <c r="F18" s="1"/>
    </row>
    <row r="19" spans="1:6" x14ac:dyDescent="0.25">
      <c r="A19" s="20"/>
      <c r="B19" s="52">
        <f>SUM(F13)</f>
        <v>0</v>
      </c>
      <c r="C19" s="20" t="s">
        <v>3</v>
      </c>
      <c r="D19" s="9">
        <f>SUM(F11)</f>
        <v>0</v>
      </c>
      <c r="E19" s="20" t="s">
        <v>4</v>
      </c>
      <c r="F19" s="52">
        <f>SUM(B19)/100*D19</f>
        <v>0</v>
      </c>
    </row>
    <row r="20" spans="1:6" x14ac:dyDescent="0.25">
      <c r="A20" s="22"/>
      <c r="B20" s="31">
        <v>5</v>
      </c>
      <c r="C20" s="33"/>
      <c r="D20" s="4" t="s">
        <v>26</v>
      </c>
      <c r="E20" s="33"/>
      <c r="F20" s="31" t="str">
        <f>"A " &amp;REAL!B7 &amp; " RE Revenue"</f>
        <v>A 2025 RE Revenue</v>
      </c>
    </row>
    <row r="21" spans="1:6" x14ac:dyDescent="0.25">
      <c r="A21" s="22"/>
      <c r="B21" s="1"/>
      <c r="C21" s="20"/>
      <c r="D21" s="3"/>
      <c r="E21" s="20"/>
      <c r="F21" s="1"/>
    </row>
    <row r="22" spans="1:6" x14ac:dyDescent="0.25">
      <c r="A22" s="22"/>
      <c r="B22" s="53">
        <f>SUM(F12)</f>
        <v>0</v>
      </c>
      <c r="C22" s="20" t="s">
        <v>3</v>
      </c>
      <c r="D22" s="54">
        <f>SUM(F9)</f>
        <v>0</v>
      </c>
      <c r="E22" s="20" t="s">
        <v>4</v>
      </c>
      <c r="F22" s="55">
        <f>SUM(B22)/100*D22</f>
        <v>0</v>
      </c>
    </row>
    <row r="23" spans="1:6" x14ac:dyDescent="0.25">
      <c r="A23" s="22"/>
      <c r="B23" s="31">
        <v>4</v>
      </c>
      <c r="C23" s="33"/>
      <c r="D23" s="33">
        <v>1</v>
      </c>
      <c r="E23" s="33"/>
      <c r="F23" s="31" t="str">
        <f>"B " &amp; REAL!B7-1 &amp; " RE Revenue"</f>
        <v>B 2024 RE Revenue</v>
      </c>
    </row>
    <row r="24" spans="1:6" x14ac:dyDescent="0.25">
      <c r="A24" s="22"/>
      <c r="B24" s="31"/>
      <c r="C24" s="33"/>
      <c r="D24" s="33"/>
      <c r="E24" s="33"/>
      <c r="F24" s="31"/>
    </row>
    <row r="25" spans="1:6" x14ac:dyDescent="0.25">
      <c r="A25" s="22"/>
      <c r="B25" s="56">
        <f>SUM(F19)</f>
        <v>0</v>
      </c>
      <c r="C25" s="57" t="s">
        <v>27</v>
      </c>
      <c r="D25" s="56">
        <f>SUM(F22)</f>
        <v>0</v>
      </c>
      <c r="E25" s="20" t="s">
        <v>4</v>
      </c>
      <c r="F25" s="56">
        <f>SUM(B25-D25)</f>
        <v>0</v>
      </c>
    </row>
    <row r="26" spans="1:6" x14ac:dyDescent="0.25">
      <c r="A26" s="22"/>
      <c r="B26" s="31" t="s">
        <v>7</v>
      </c>
      <c r="C26" s="33"/>
      <c r="D26" s="33" t="s">
        <v>17</v>
      </c>
      <c r="E26" s="33"/>
      <c r="F26" s="58" t="s">
        <v>28</v>
      </c>
    </row>
    <row r="27" spans="1:6" x14ac:dyDescent="0.25">
      <c r="A27" s="22"/>
      <c r="B27" s="31"/>
      <c r="C27" s="33"/>
      <c r="D27" s="33"/>
      <c r="E27" s="33"/>
      <c r="F27" s="31"/>
    </row>
    <row r="28" spans="1:6" x14ac:dyDescent="0.25">
      <c r="A28" s="22"/>
      <c r="B28" s="56">
        <f>SUM(F25)</f>
        <v>0</v>
      </c>
      <c r="C28" s="33" t="s">
        <v>29</v>
      </c>
      <c r="D28" s="56">
        <f>SUM(F22)</f>
        <v>0</v>
      </c>
      <c r="E28" s="33"/>
      <c r="F28" s="59" t="e">
        <f>SUM(B28/D28)</f>
        <v>#DIV/0!</v>
      </c>
    </row>
    <row r="29" spans="1:6" x14ac:dyDescent="0.25">
      <c r="A29" s="22"/>
      <c r="B29" s="31" t="s">
        <v>30</v>
      </c>
      <c r="C29" s="60"/>
      <c r="D29" s="33" t="s">
        <v>17</v>
      </c>
      <c r="E29" s="33"/>
      <c r="F29" s="31" t="s">
        <v>31</v>
      </c>
    </row>
    <row r="30" spans="1:6" x14ac:dyDescent="0.25">
      <c r="A30" s="22"/>
      <c r="B30" s="31"/>
      <c r="C30" s="60"/>
      <c r="D30" s="33"/>
      <c r="E30" s="33"/>
      <c r="F30" s="31"/>
    </row>
    <row r="31" spans="1:6" x14ac:dyDescent="0.25">
      <c r="A31" s="29" t="s">
        <v>32</v>
      </c>
      <c r="B31" s="30" t="s">
        <v>33</v>
      </c>
      <c r="C31" s="60"/>
      <c r="D31" s="33"/>
      <c r="E31" s="33"/>
      <c r="F31" s="31"/>
    </row>
    <row r="32" spans="1:6" x14ac:dyDescent="0.25">
      <c r="A32" s="22"/>
      <c r="B32" s="31"/>
      <c r="C32" s="60"/>
      <c r="D32" s="33"/>
      <c r="E32" s="33"/>
      <c r="F32" s="31"/>
    </row>
    <row r="33" spans="1:6" x14ac:dyDescent="0.25">
      <c r="A33" s="22"/>
      <c r="B33" s="56">
        <f>SUM(F15)</f>
        <v>0</v>
      </c>
      <c r="C33" s="22" t="s">
        <v>3</v>
      </c>
      <c r="D33" s="54">
        <f>SUM(F11)</f>
        <v>0</v>
      </c>
      <c r="E33" s="20" t="s">
        <v>4</v>
      </c>
      <c r="F33" s="56">
        <f>SUM(B33)/100*D33</f>
        <v>0</v>
      </c>
    </row>
    <row r="34" spans="1:6" x14ac:dyDescent="0.25">
      <c r="A34" s="22"/>
      <c r="B34" s="33">
        <v>7</v>
      </c>
      <c r="C34" s="22"/>
      <c r="D34" s="33" t="s">
        <v>26</v>
      </c>
      <c r="E34" s="20"/>
      <c r="F34" s="86" t="str">
        <f>"E " &amp; REAL!B7 &amp; " PP Revenue"</f>
        <v>E 2025 PP Revenue</v>
      </c>
    </row>
    <row r="35" spans="1:6" x14ac:dyDescent="0.25">
      <c r="A35" s="22"/>
      <c r="B35" s="33"/>
      <c r="C35" s="22"/>
      <c r="D35" s="33"/>
      <c r="E35" s="20"/>
      <c r="F35" s="33"/>
    </row>
    <row r="36" spans="1:6" x14ac:dyDescent="0.25">
      <c r="A36" s="22"/>
      <c r="B36" s="56">
        <f>SUM(F14)</f>
        <v>0</v>
      </c>
      <c r="C36" s="22" t="s">
        <v>3</v>
      </c>
      <c r="D36" s="54">
        <f>SUM(F10)</f>
        <v>0</v>
      </c>
      <c r="E36" s="20" t="s">
        <v>4</v>
      </c>
      <c r="F36" s="56">
        <f>SUM(B36)/100*D36</f>
        <v>0</v>
      </c>
    </row>
    <row r="37" spans="1:6" x14ac:dyDescent="0.25">
      <c r="A37" s="22"/>
      <c r="B37" s="33" t="s">
        <v>34</v>
      </c>
      <c r="C37" s="22"/>
      <c r="D37" s="33" t="s">
        <v>35</v>
      </c>
      <c r="E37" s="20"/>
      <c r="F37" s="86" t="str">
        <f>"F " &amp; REAL!B7-1 &amp; " PP Revenue"</f>
        <v>F 2024 PP Revenue</v>
      </c>
    </row>
    <row r="38" spans="1:6" x14ac:dyDescent="0.25">
      <c r="A38" s="22"/>
      <c r="B38" s="33"/>
      <c r="C38" s="22"/>
      <c r="D38" s="33"/>
      <c r="E38" s="20"/>
      <c r="F38" s="33"/>
    </row>
    <row r="39" spans="1:6" x14ac:dyDescent="0.25">
      <c r="A39" s="22"/>
      <c r="B39" s="56">
        <f>SUM(F33)</f>
        <v>0</v>
      </c>
      <c r="C39" s="22" t="s">
        <v>27</v>
      </c>
      <c r="D39" s="56">
        <f>SUM(F36)</f>
        <v>0</v>
      </c>
      <c r="E39" s="20" t="s">
        <v>4</v>
      </c>
      <c r="F39" s="56">
        <f>SUM(B39-D39)</f>
        <v>0</v>
      </c>
    </row>
    <row r="40" spans="1:6" x14ac:dyDescent="0.25">
      <c r="A40" s="22"/>
      <c r="B40" s="33" t="s">
        <v>36</v>
      </c>
      <c r="C40" s="22"/>
      <c r="D40" s="33" t="s">
        <v>37</v>
      </c>
      <c r="E40" s="20"/>
      <c r="F40" s="33" t="s">
        <v>38</v>
      </c>
    </row>
    <row r="41" spans="1:6" x14ac:dyDescent="0.25">
      <c r="A41" s="22"/>
      <c r="B41" s="33"/>
      <c r="C41" s="22"/>
      <c r="D41" s="33"/>
      <c r="E41" s="20"/>
      <c r="F41" s="33"/>
    </row>
    <row r="42" spans="1:6" x14ac:dyDescent="0.25">
      <c r="A42" s="22"/>
      <c r="B42" s="56">
        <f>SUM(F39)</f>
        <v>0</v>
      </c>
      <c r="C42" s="33" t="s">
        <v>29</v>
      </c>
      <c r="D42" s="56">
        <f>SUM(F36)</f>
        <v>0</v>
      </c>
      <c r="E42" s="20" t="s">
        <v>4</v>
      </c>
      <c r="F42" s="59" t="e">
        <f>SUM(B42/D42)</f>
        <v>#DIV/0!</v>
      </c>
    </row>
    <row r="43" spans="1:6" x14ac:dyDescent="0.25">
      <c r="A43" s="22"/>
      <c r="B43" s="33" t="s">
        <v>39</v>
      </c>
      <c r="C43" s="22"/>
      <c r="D43" s="33" t="s">
        <v>37</v>
      </c>
      <c r="E43" s="20"/>
      <c r="F43" s="33" t="s">
        <v>40</v>
      </c>
    </row>
    <row r="44" spans="1:6" x14ac:dyDescent="0.25">
      <c r="A44" s="22"/>
      <c r="B44" s="33"/>
      <c r="C44" s="22"/>
      <c r="D44" s="33"/>
      <c r="E44" s="20"/>
      <c r="F44" s="33"/>
    </row>
    <row r="45" spans="1:6" x14ac:dyDescent="0.25">
      <c r="A45" s="29" t="s">
        <v>41</v>
      </c>
      <c r="B45" s="30" t="s">
        <v>42</v>
      </c>
      <c r="C45" s="22"/>
      <c r="D45" s="33"/>
      <c r="E45" s="20"/>
      <c r="F45" s="33"/>
    </row>
    <row r="46" spans="1:6" x14ac:dyDescent="0.25">
      <c r="A46" s="22"/>
      <c r="B46" s="61" t="s">
        <v>43</v>
      </c>
      <c r="C46" s="22"/>
      <c r="D46" s="33"/>
      <c r="E46" s="20"/>
      <c r="F46" s="33"/>
    </row>
    <row r="47" spans="1:6" x14ac:dyDescent="0.25">
      <c r="A47" s="22"/>
      <c r="B47" s="61"/>
      <c r="C47" s="22"/>
      <c r="D47" s="33"/>
      <c r="E47" s="20"/>
      <c r="F47" s="33"/>
    </row>
    <row r="48" spans="1:6" x14ac:dyDescent="0.25">
      <c r="A48" s="62" t="s">
        <v>44</v>
      </c>
      <c r="B48" s="59" t="e">
        <f>F42</f>
        <v>#DIV/0!</v>
      </c>
      <c r="C48" s="96" t="s">
        <v>45</v>
      </c>
      <c r="D48" s="96"/>
      <c r="E48" s="63"/>
      <c r="F48" s="59" t="e">
        <f>SUM(F28)</f>
        <v>#DIV/0!</v>
      </c>
    </row>
    <row r="49" spans="1:6" x14ac:dyDescent="0.25">
      <c r="A49" s="62"/>
      <c r="B49" s="63" t="s">
        <v>46</v>
      </c>
      <c r="C49" s="62"/>
      <c r="D49" s="63"/>
      <c r="E49" s="63"/>
      <c r="F49" s="63" t="s">
        <v>47</v>
      </c>
    </row>
    <row r="50" spans="1:6" x14ac:dyDescent="0.25">
      <c r="A50" s="87" t="str">
        <f>"The maximum personal tax rate for " &amp; REAL!B7 &amp; " is"</f>
        <v>The maximum personal tax rate for 2025 is</v>
      </c>
      <c r="B50" s="64"/>
      <c r="C50" s="62"/>
      <c r="D50" s="64"/>
      <c r="E50" s="63"/>
      <c r="F50" s="54">
        <f>SUM(F11)</f>
        <v>0</v>
      </c>
    </row>
    <row r="51" spans="1:6" x14ac:dyDescent="0.25">
      <c r="A51" s="62"/>
      <c r="B51" s="64"/>
      <c r="C51" s="62"/>
      <c r="D51" s="64"/>
      <c r="E51" s="63"/>
      <c r="F51" s="63">
        <v>3</v>
      </c>
    </row>
    <row r="52" spans="1:6" x14ac:dyDescent="0.25">
      <c r="A52" s="1"/>
      <c r="B52" s="61" t="s">
        <v>48</v>
      </c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65" t="s">
        <v>44</v>
      </c>
      <c r="B54" s="59" t="e">
        <f>SUM(F42)</f>
        <v>#DIV/0!</v>
      </c>
      <c r="C54" s="97" t="s">
        <v>49</v>
      </c>
      <c r="D54" s="97"/>
      <c r="E54" s="65"/>
      <c r="F54" s="59" t="e">
        <f>SUM(F28)</f>
        <v>#DIV/0!</v>
      </c>
    </row>
    <row r="55" spans="1:6" x14ac:dyDescent="0.25">
      <c r="A55" s="65"/>
      <c r="B55" s="66" t="s">
        <v>46</v>
      </c>
      <c r="C55" s="65"/>
      <c r="D55" s="65"/>
      <c r="E55" s="65"/>
      <c r="F55" s="66" t="s">
        <v>47</v>
      </c>
    </row>
    <row r="56" spans="1:6" x14ac:dyDescent="0.25">
      <c r="A56" s="65" t="s">
        <v>50</v>
      </c>
      <c r="B56" s="65"/>
      <c r="C56" s="65"/>
      <c r="D56" s="65"/>
      <c r="E56" s="65"/>
      <c r="F56" s="65"/>
    </row>
    <row r="57" spans="1:6" x14ac:dyDescent="0.25">
      <c r="A57" s="65"/>
      <c r="B57" s="55">
        <f>SUM(D42)</f>
        <v>0</v>
      </c>
      <c r="C57" s="66" t="s">
        <v>51</v>
      </c>
      <c r="D57" s="59" t="e">
        <f>SUM(F48+1)</f>
        <v>#DIV/0!</v>
      </c>
      <c r="E57" s="67" t="s">
        <v>4</v>
      </c>
      <c r="F57" s="55" t="e">
        <f>SUM(B57*D57)</f>
        <v>#DIV/0!</v>
      </c>
    </row>
    <row r="58" spans="1:6" x14ac:dyDescent="0.25">
      <c r="A58" s="65"/>
      <c r="B58" s="66" t="s">
        <v>37</v>
      </c>
      <c r="C58" s="65"/>
      <c r="D58" s="66" t="s">
        <v>52</v>
      </c>
      <c r="E58" s="65"/>
      <c r="F58" s="65" t="str">
        <f>"J (" &amp; REAL!B7 &amp; " Revenues $ Max PP)"</f>
        <v>J (2025 Revenues $ Max PP)</v>
      </c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55" t="e">
        <f>SUM(F57)</f>
        <v>#DIV/0!</v>
      </c>
      <c r="C60" s="33" t="s">
        <v>29</v>
      </c>
      <c r="D60" s="69">
        <f>SUM(F15)</f>
        <v>0</v>
      </c>
      <c r="E60" s="1" t="s">
        <v>53</v>
      </c>
      <c r="F60" s="70" t="e">
        <f>SUM((B60)/D60*100)</f>
        <v>#DIV/0!</v>
      </c>
    </row>
    <row r="61" spans="1:6" x14ac:dyDescent="0.25">
      <c r="A61" s="1"/>
      <c r="B61" s="46" t="s">
        <v>54</v>
      </c>
      <c r="C61" s="1"/>
      <c r="D61" s="46">
        <v>7</v>
      </c>
      <c r="E61" s="1"/>
      <c r="F61" s="66" t="str">
        <f>"Maximum " &amp;REAL!B7 &amp; " PP Rate"</f>
        <v>Maximum 2025 PP Rate</v>
      </c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30" t="s">
        <v>55</v>
      </c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</sheetData>
  <sheetProtection algorithmName="SHA-512" hashValue="CYAj0ed7Z8nMO29vL2LuDsJhup3o+AZ3qdK0+xPFEUMlulablRmjcUbSI586ZEHvPNDzMi+lY90kUZKAhkMdBA==" saltValue="X0FlMuKw1IZKRDMuKnxFUw==" spinCount="100000" sheet="1" objects="1" scenarios="1"/>
  <mergeCells count="6">
    <mergeCell ref="C48:D48"/>
    <mergeCell ref="C54:D54"/>
    <mergeCell ref="B7:F7"/>
    <mergeCell ref="C2:E2"/>
    <mergeCell ref="A5:F5"/>
    <mergeCell ref="A4:F4"/>
  </mergeCells>
  <pageMargins left="0.7" right="0.7" top="0.75" bottom="0.75" header="0.3" footer="0.3"/>
  <pageSetup scale="70" orientation="portrait" r:id="rId1"/>
  <headerFooter>
    <oddHeader>&amp;LLF 2009EV
Rev. 07/2025&amp;C&amp;"-,Bold"&amp;14Personal Property Rate Calculation
- Based on Manually Entered Tax Rate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D6C0-CDD7-4B8C-8AC1-41548FE152C5}">
  <sheetPr>
    <pageSetUpPr fitToPage="1"/>
  </sheetPr>
  <dimension ref="A1:H63"/>
  <sheetViews>
    <sheetView showGridLines="0" showRuler="0" zoomScaleNormal="100" workbookViewId="0">
      <selection activeCell="B7" sqref="B7:F7"/>
    </sheetView>
  </sheetViews>
  <sheetFormatPr defaultRowHeight="15" x14ac:dyDescent="0.25"/>
  <cols>
    <col min="1" max="1" width="11.85546875" style="1" customWidth="1"/>
    <col min="2" max="2" width="18.28515625" style="1" customWidth="1"/>
    <col min="3" max="3" width="9.140625" style="1"/>
    <col min="4" max="4" width="17.42578125" style="1" customWidth="1"/>
    <col min="5" max="5" width="9.140625" style="1"/>
    <col min="6" max="6" width="19.42578125" style="1" customWidth="1"/>
    <col min="7" max="16384" width="9.140625" style="1"/>
  </cols>
  <sheetData>
    <row r="1" spans="1:8" s="88" customFormat="1" x14ac:dyDescent="0.25"/>
    <row r="2" spans="1:8" s="88" customFormat="1" ht="66" customHeight="1" x14ac:dyDescent="0.25">
      <c r="C2" s="104" t="e" vm="1">
        <v>#VALUE!</v>
      </c>
      <c r="D2" s="104"/>
      <c r="E2" s="104"/>
    </row>
    <row r="3" spans="1:8" s="88" customFormat="1" x14ac:dyDescent="0.25"/>
    <row r="4" spans="1:8" ht="15.75" customHeight="1" x14ac:dyDescent="0.25">
      <c r="A4" s="105" t="s">
        <v>70</v>
      </c>
      <c r="B4" s="105"/>
      <c r="C4" s="105"/>
      <c r="D4" s="105"/>
      <c r="E4" s="105"/>
      <c r="F4" s="105"/>
    </row>
    <row r="5" spans="1:8" s="88" customFormat="1" ht="15.75" customHeight="1" x14ac:dyDescent="0.25">
      <c r="A5" s="105" t="s">
        <v>74</v>
      </c>
      <c r="B5" s="105"/>
      <c r="C5" s="105"/>
      <c r="D5" s="105"/>
      <c r="E5" s="105"/>
      <c r="F5" s="105"/>
    </row>
    <row r="6" spans="1:8" s="88" customFormat="1" ht="16.5" thickBot="1" x14ac:dyDescent="0.3">
      <c r="A6" s="18"/>
      <c r="C6" s="22"/>
      <c r="D6" s="19"/>
      <c r="E6" s="20"/>
      <c r="F6" s="21"/>
    </row>
    <row r="7" spans="1:8" ht="15.75" customHeight="1" thickBot="1" x14ac:dyDescent="0.3">
      <c r="A7" s="18" t="s">
        <v>69</v>
      </c>
      <c r="B7" s="101">
        <f>REAL!B9</f>
        <v>0</v>
      </c>
      <c r="C7" s="102"/>
      <c r="D7" s="102"/>
      <c r="E7" s="102"/>
      <c r="F7" s="103"/>
      <c r="G7" s="16"/>
      <c r="H7" s="16"/>
    </row>
    <row r="8" spans="1:8" x14ac:dyDescent="0.25">
      <c r="C8" s="22"/>
      <c r="D8" s="3"/>
      <c r="E8" s="20"/>
    </row>
    <row r="9" spans="1:8" x14ac:dyDescent="0.25">
      <c r="A9" s="20" t="s">
        <v>57</v>
      </c>
      <c r="B9" s="23" t="str">
        <f>'Personal Manual'!B9</f>
        <v>2024 Actual Tax Rate (per $100) Real Property</v>
      </c>
      <c r="C9" s="22"/>
      <c r="D9" s="3"/>
      <c r="E9" s="20"/>
      <c r="F9" s="51">
        <f>REAL!F11</f>
        <v>0</v>
      </c>
    </row>
    <row r="10" spans="1:8" x14ac:dyDescent="0.25">
      <c r="A10" s="20" t="s">
        <v>32</v>
      </c>
      <c r="B10" s="23" t="str">
        <f>'Personal Manual'!B10</f>
        <v>2024 Actual Tax Rate (per $100) Personal Property</v>
      </c>
      <c r="C10" s="22"/>
      <c r="D10" s="3"/>
      <c r="E10" s="20"/>
      <c r="F10" s="51">
        <f>REAL!F12</f>
        <v>0</v>
      </c>
    </row>
    <row r="11" spans="1:8" x14ac:dyDescent="0.25">
      <c r="A11" s="20" t="s">
        <v>41</v>
      </c>
      <c r="B11" s="23" t="str">
        <f>'Personal Manual'!B11</f>
        <v>2025 Actual Tax Rate (per$100) Real Property</v>
      </c>
      <c r="C11" s="22"/>
      <c r="D11" s="3"/>
      <c r="E11" s="20" t="s">
        <v>1</v>
      </c>
      <c r="F11" s="51" t="e">
        <f>REAL!F43</f>
        <v>#DIV/0!</v>
      </c>
    </row>
    <row r="12" spans="1:8" x14ac:dyDescent="0.25">
      <c r="A12" s="20" t="s">
        <v>58</v>
      </c>
      <c r="B12" s="23" t="str">
        <f>'Personal Manual'!B12</f>
        <v>2024 Real Property Subject to Rate (col 1, F, H)</v>
      </c>
      <c r="C12" s="22"/>
      <c r="D12" s="3"/>
      <c r="E12" s="20" t="s">
        <v>1</v>
      </c>
      <c r="F12" s="7">
        <f>REAL!F14</f>
        <v>0</v>
      </c>
    </row>
    <row r="13" spans="1:8" x14ac:dyDescent="0.25">
      <c r="A13" s="20" t="s">
        <v>59</v>
      </c>
      <c r="B13" s="23" t="str">
        <f>'Personal Manual'!B13</f>
        <v>2025 Total Property Subject to Rate (col 3, F, H)</v>
      </c>
      <c r="C13" s="22"/>
      <c r="D13" s="3"/>
      <c r="E13" s="20" t="s">
        <v>1</v>
      </c>
      <c r="F13" s="5">
        <f>REAL!F16</f>
        <v>0</v>
      </c>
    </row>
    <row r="14" spans="1:8" x14ac:dyDescent="0.25">
      <c r="A14" s="20" t="s">
        <v>60</v>
      </c>
      <c r="B14" s="23" t="str">
        <f>'Personal Manual'!B14</f>
        <v>2024 Personal Property Subject to Rate (Col 1, G, I, J)</v>
      </c>
      <c r="C14" s="22"/>
      <c r="D14" s="3"/>
      <c r="E14" s="20"/>
      <c r="F14" s="7">
        <f>REAL!F18</f>
        <v>0</v>
      </c>
    </row>
    <row r="15" spans="1:8" x14ac:dyDescent="0.25">
      <c r="A15" s="20" t="s">
        <v>61</v>
      </c>
      <c r="B15" s="23" t="str">
        <f>'Personal Manual'!B15</f>
        <v>2025 Personal Property Subject to Rate (Col 3, G, I, J)</v>
      </c>
      <c r="C15" s="22"/>
      <c r="D15" s="3"/>
      <c r="E15" s="20"/>
      <c r="F15" s="7">
        <f>'Personal Manual'!F15</f>
        <v>0</v>
      </c>
    </row>
    <row r="16" spans="1:8" x14ac:dyDescent="0.25">
      <c r="A16" s="20" t="s">
        <v>1</v>
      </c>
      <c r="C16" s="20"/>
      <c r="D16" s="3"/>
      <c r="E16" s="20"/>
    </row>
    <row r="17" spans="1:6" x14ac:dyDescent="0.25">
      <c r="A17" s="29" t="s">
        <v>2</v>
      </c>
      <c r="B17" s="30" t="s">
        <v>25</v>
      </c>
      <c r="C17" s="29"/>
      <c r="D17" s="6"/>
      <c r="E17" s="20"/>
    </row>
    <row r="18" spans="1:6" x14ac:dyDescent="0.25">
      <c r="A18" s="20"/>
      <c r="C18" s="20"/>
      <c r="D18" s="3"/>
      <c r="E18" s="20"/>
    </row>
    <row r="19" spans="1:6" x14ac:dyDescent="0.25">
      <c r="A19" s="20"/>
      <c r="B19" s="52">
        <f>SUM(F13)</f>
        <v>0</v>
      </c>
      <c r="C19" s="20" t="s">
        <v>3</v>
      </c>
      <c r="D19" s="9" t="e">
        <f>SUM(F11)</f>
        <v>#DIV/0!</v>
      </c>
      <c r="E19" s="20" t="s">
        <v>4</v>
      </c>
      <c r="F19" s="52" t="e">
        <f>SUM(B19)/100*D19</f>
        <v>#DIV/0!</v>
      </c>
    </row>
    <row r="20" spans="1:6" x14ac:dyDescent="0.25">
      <c r="A20" s="22"/>
      <c r="B20" s="31">
        <v>5</v>
      </c>
      <c r="C20" s="33"/>
      <c r="D20" s="4" t="s">
        <v>26</v>
      </c>
      <c r="E20" s="33"/>
      <c r="F20" s="31" t="str">
        <f>'Personal Manual'!F20</f>
        <v>A 2025 RE Revenue</v>
      </c>
    </row>
    <row r="21" spans="1:6" x14ac:dyDescent="0.25">
      <c r="A21" s="22"/>
      <c r="C21" s="20"/>
      <c r="D21" s="3"/>
      <c r="E21" s="20"/>
    </row>
    <row r="22" spans="1:6" x14ac:dyDescent="0.25">
      <c r="A22" s="22"/>
      <c r="B22" s="53">
        <f>SUM(F12)</f>
        <v>0</v>
      </c>
      <c r="C22" s="20" t="s">
        <v>3</v>
      </c>
      <c r="D22" s="54">
        <f>SUM(F9)</f>
        <v>0</v>
      </c>
      <c r="E22" s="20" t="s">
        <v>4</v>
      </c>
      <c r="F22" s="55">
        <f>SUM(B22)/100*D22</f>
        <v>0</v>
      </c>
    </row>
    <row r="23" spans="1:6" x14ac:dyDescent="0.25">
      <c r="A23" s="22"/>
      <c r="B23" s="31">
        <v>4</v>
      </c>
      <c r="C23" s="33"/>
      <c r="D23" s="33">
        <v>1</v>
      </c>
      <c r="E23" s="33"/>
      <c r="F23" s="31" t="str">
        <f>'Personal Manual'!F23</f>
        <v>B 2024 RE Revenue</v>
      </c>
    </row>
    <row r="24" spans="1:6" x14ac:dyDescent="0.25">
      <c r="A24" s="22"/>
      <c r="B24" s="31"/>
      <c r="C24" s="33"/>
      <c r="D24" s="33"/>
      <c r="E24" s="33"/>
      <c r="F24" s="31"/>
    </row>
    <row r="25" spans="1:6" x14ac:dyDescent="0.25">
      <c r="A25" s="22"/>
      <c r="B25" s="56" t="e">
        <f>SUM(F19)</f>
        <v>#DIV/0!</v>
      </c>
      <c r="C25" s="57" t="s">
        <v>27</v>
      </c>
      <c r="D25" s="56">
        <f>SUM(F22)</f>
        <v>0</v>
      </c>
      <c r="E25" s="20" t="s">
        <v>4</v>
      </c>
      <c r="F25" s="56" t="e">
        <f>SUM(B25-D25)</f>
        <v>#DIV/0!</v>
      </c>
    </row>
    <row r="26" spans="1:6" x14ac:dyDescent="0.25">
      <c r="A26" s="22"/>
      <c r="B26" s="31" t="s">
        <v>7</v>
      </c>
      <c r="C26" s="33"/>
      <c r="D26" s="33" t="s">
        <v>17</v>
      </c>
      <c r="E26" s="33"/>
      <c r="F26" s="58" t="s">
        <v>28</v>
      </c>
    </row>
    <row r="27" spans="1:6" x14ac:dyDescent="0.25">
      <c r="A27" s="22"/>
      <c r="B27" s="31"/>
      <c r="C27" s="33"/>
      <c r="D27" s="33"/>
      <c r="E27" s="33"/>
      <c r="F27" s="31"/>
    </row>
    <row r="28" spans="1:6" x14ac:dyDescent="0.25">
      <c r="A28" s="22"/>
      <c r="B28" s="56" t="e">
        <f>SUM(F25)</f>
        <v>#DIV/0!</v>
      </c>
      <c r="C28" s="33" t="s">
        <v>29</v>
      </c>
      <c r="D28" s="56">
        <f>SUM(F22)</f>
        <v>0</v>
      </c>
      <c r="E28" s="33"/>
      <c r="F28" s="59" t="e">
        <f>SUM(B28/D28)</f>
        <v>#DIV/0!</v>
      </c>
    </row>
    <row r="29" spans="1:6" x14ac:dyDescent="0.25">
      <c r="A29" s="22"/>
      <c r="B29" s="31" t="s">
        <v>30</v>
      </c>
      <c r="C29" s="60"/>
      <c r="D29" s="33" t="s">
        <v>17</v>
      </c>
      <c r="E29" s="33"/>
      <c r="F29" s="31" t="s">
        <v>31</v>
      </c>
    </row>
    <row r="30" spans="1:6" x14ac:dyDescent="0.25">
      <c r="A30" s="22"/>
      <c r="B30" s="31"/>
      <c r="C30" s="60"/>
      <c r="D30" s="33"/>
      <c r="E30" s="33"/>
      <c r="F30" s="31"/>
    </row>
    <row r="31" spans="1:6" x14ac:dyDescent="0.25">
      <c r="A31" s="29" t="s">
        <v>32</v>
      </c>
      <c r="B31" s="30" t="s">
        <v>33</v>
      </c>
      <c r="C31" s="60"/>
      <c r="D31" s="33"/>
      <c r="E31" s="33"/>
      <c r="F31" s="31"/>
    </row>
    <row r="32" spans="1:6" x14ac:dyDescent="0.25">
      <c r="A32" s="22"/>
      <c r="B32" s="31"/>
      <c r="C32" s="60"/>
      <c r="D32" s="33"/>
      <c r="E32" s="33"/>
      <c r="F32" s="31"/>
    </row>
    <row r="33" spans="1:6" x14ac:dyDescent="0.25">
      <c r="A33" s="22"/>
      <c r="B33" s="56">
        <f>SUM(F15)</f>
        <v>0</v>
      </c>
      <c r="C33" s="22" t="s">
        <v>3</v>
      </c>
      <c r="D33" s="54" t="e">
        <f>SUM(F11)</f>
        <v>#DIV/0!</v>
      </c>
      <c r="E33" s="20" t="s">
        <v>4</v>
      </c>
      <c r="F33" s="56" t="e">
        <f>SUM(B33)/100*D33</f>
        <v>#DIV/0!</v>
      </c>
    </row>
    <row r="34" spans="1:6" x14ac:dyDescent="0.25">
      <c r="A34" s="22"/>
      <c r="B34" s="33">
        <v>7</v>
      </c>
      <c r="C34" s="22"/>
      <c r="D34" s="33" t="s">
        <v>26</v>
      </c>
      <c r="E34" s="20"/>
      <c r="F34" s="33" t="str">
        <f>'Personal Manual'!F34</f>
        <v>E 2025 PP Revenue</v>
      </c>
    </row>
    <row r="35" spans="1:6" x14ac:dyDescent="0.25">
      <c r="A35" s="22"/>
      <c r="B35" s="33"/>
      <c r="C35" s="22"/>
      <c r="D35" s="33"/>
      <c r="E35" s="20"/>
      <c r="F35" s="33"/>
    </row>
    <row r="36" spans="1:6" x14ac:dyDescent="0.25">
      <c r="A36" s="22"/>
      <c r="B36" s="56">
        <f>SUM(F14)</f>
        <v>0</v>
      </c>
      <c r="C36" s="22" t="s">
        <v>3</v>
      </c>
      <c r="D36" s="54">
        <f>SUM(F10)</f>
        <v>0</v>
      </c>
      <c r="E36" s="20" t="s">
        <v>4</v>
      </c>
      <c r="F36" s="56">
        <f>SUM(B36)/100*D36</f>
        <v>0</v>
      </c>
    </row>
    <row r="37" spans="1:6" x14ac:dyDescent="0.25">
      <c r="A37" s="22"/>
      <c r="B37" s="33" t="s">
        <v>34</v>
      </c>
      <c r="C37" s="22"/>
      <c r="D37" s="33" t="s">
        <v>35</v>
      </c>
      <c r="E37" s="20"/>
      <c r="F37" s="33" t="str">
        <f>'Personal Manual'!F37</f>
        <v>F 2024 PP Revenue</v>
      </c>
    </row>
    <row r="38" spans="1:6" x14ac:dyDescent="0.25">
      <c r="A38" s="22"/>
      <c r="B38" s="33"/>
      <c r="C38" s="22"/>
      <c r="D38" s="33"/>
      <c r="E38" s="20"/>
      <c r="F38" s="33"/>
    </row>
    <row r="39" spans="1:6" x14ac:dyDescent="0.25">
      <c r="A39" s="22"/>
      <c r="B39" s="56" t="e">
        <f>SUM(F33)</f>
        <v>#DIV/0!</v>
      </c>
      <c r="C39" s="22" t="s">
        <v>27</v>
      </c>
      <c r="D39" s="56">
        <f>SUM(F36)</f>
        <v>0</v>
      </c>
      <c r="E39" s="20" t="s">
        <v>4</v>
      </c>
      <c r="F39" s="56" t="e">
        <f>SUM(B39-D39)</f>
        <v>#DIV/0!</v>
      </c>
    </row>
    <row r="40" spans="1:6" x14ac:dyDescent="0.25">
      <c r="A40" s="22"/>
      <c r="B40" s="33" t="s">
        <v>36</v>
      </c>
      <c r="C40" s="22"/>
      <c r="D40" s="33" t="s">
        <v>37</v>
      </c>
      <c r="E40" s="20"/>
      <c r="F40" s="33" t="s">
        <v>38</v>
      </c>
    </row>
    <row r="41" spans="1:6" x14ac:dyDescent="0.25">
      <c r="A41" s="22"/>
      <c r="B41" s="33"/>
      <c r="C41" s="22"/>
      <c r="D41" s="33"/>
      <c r="E41" s="20"/>
      <c r="F41" s="33"/>
    </row>
    <row r="42" spans="1:6" x14ac:dyDescent="0.25">
      <c r="A42" s="22"/>
      <c r="B42" s="56" t="e">
        <f>SUM(F39)</f>
        <v>#DIV/0!</v>
      </c>
      <c r="C42" s="33" t="s">
        <v>29</v>
      </c>
      <c r="D42" s="56">
        <f>SUM(F36)</f>
        <v>0</v>
      </c>
      <c r="E42" s="20" t="s">
        <v>4</v>
      </c>
      <c r="F42" s="59" t="e">
        <f>SUM(B42/D42)</f>
        <v>#DIV/0!</v>
      </c>
    </row>
    <row r="43" spans="1:6" x14ac:dyDescent="0.25">
      <c r="A43" s="22"/>
      <c r="B43" s="33" t="s">
        <v>39</v>
      </c>
      <c r="C43" s="22"/>
      <c r="D43" s="33" t="s">
        <v>37</v>
      </c>
      <c r="E43" s="20"/>
      <c r="F43" s="33" t="s">
        <v>40</v>
      </c>
    </row>
    <row r="44" spans="1:6" x14ac:dyDescent="0.25">
      <c r="A44" s="22"/>
      <c r="B44" s="33"/>
      <c r="C44" s="22"/>
      <c r="D44" s="33"/>
      <c r="E44" s="20"/>
      <c r="F44" s="33"/>
    </row>
    <row r="45" spans="1:6" x14ac:dyDescent="0.25">
      <c r="A45" s="29" t="s">
        <v>41</v>
      </c>
      <c r="B45" s="30" t="s">
        <v>42</v>
      </c>
      <c r="C45" s="22"/>
      <c r="D45" s="33"/>
      <c r="E45" s="20"/>
      <c r="F45" s="33"/>
    </row>
    <row r="46" spans="1:6" x14ac:dyDescent="0.25">
      <c r="A46" s="22"/>
      <c r="B46" s="61" t="s">
        <v>43</v>
      </c>
      <c r="C46" s="22"/>
      <c r="D46" s="33"/>
      <c r="E46" s="20"/>
      <c r="F46" s="33"/>
    </row>
    <row r="47" spans="1:6" x14ac:dyDescent="0.25">
      <c r="A47" s="22"/>
      <c r="B47" s="61"/>
      <c r="C47" s="22"/>
      <c r="D47" s="33"/>
      <c r="E47" s="20"/>
      <c r="F47" s="33"/>
    </row>
    <row r="48" spans="1:6" x14ac:dyDescent="0.25">
      <c r="A48" s="62" t="s">
        <v>44</v>
      </c>
      <c r="B48" s="59" t="e">
        <f>SUM(F42)</f>
        <v>#DIV/0!</v>
      </c>
      <c r="C48" s="96" t="s">
        <v>45</v>
      </c>
      <c r="D48" s="96"/>
      <c r="E48" s="63"/>
      <c r="F48" s="59" t="e">
        <f>SUM(F28)</f>
        <v>#DIV/0!</v>
      </c>
    </row>
    <row r="49" spans="1:6" x14ac:dyDescent="0.25">
      <c r="A49" s="62"/>
      <c r="B49" s="63" t="s">
        <v>46</v>
      </c>
      <c r="C49" s="62"/>
      <c r="D49" s="63"/>
      <c r="E49" s="63"/>
      <c r="F49" s="63" t="s">
        <v>47</v>
      </c>
    </row>
    <row r="50" spans="1:6" x14ac:dyDescent="0.25">
      <c r="A50" s="62" t="str">
        <f>'Personal Manual'!A50</f>
        <v>The maximum personal tax rate for 2025 is</v>
      </c>
      <c r="B50" s="64"/>
      <c r="C50" s="62"/>
      <c r="D50" s="64"/>
      <c r="E50" s="63"/>
      <c r="F50" s="54" t="e">
        <f>SUM(F11)</f>
        <v>#DIV/0!</v>
      </c>
    </row>
    <row r="51" spans="1:6" x14ac:dyDescent="0.25">
      <c r="A51" s="62"/>
      <c r="B51" s="64"/>
      <c r="C51" s="62"/>
      <c r="D51" s="64"/>
      <c r="E51" s="63"/>
      <c r="F51" s="63">
        <v>3</v>
      </c>
    </row>
    <row r="52" spans="1:6" x14ac:dyDescent="0.25">
      <c r="B52" s="61" t="s">
        <v>48</v>
      </c>
    </row>
    <row r="54" spans="1:6" x14ac:dyDescent="0.25">
      <c r="A54" s="65" t="s">
        <v>44</v>
      </c>
      <c r="B54" s="59" t="e">
        <f>SUM(F42)</f>
        <v>#DIV/0!</v>
      </c>
      <c r="C54" s="97" t="s">
        <v>49</v>
      </c>
      <c r="D54" s="97"/>
      <c r="E54" s="65"/>
      <c r="F54" s="59" t="e">
        <f>SUM(F28)</f>
        <v>#DIV/0!</v>
      </c>
    </row>
    <row r="55" spans="1:6" x14ac:dyDescent="0.25">
      <c r="A55" s="65"/>
      <c r="B55" s="66" t="s">
        <v>46</v>
      </c>
      <c r="C55" s="65"/>
      <c r="D55" s="65"/>
      <c r="E55" s="65"/>
      <c r="F55" s="66" t="s">
        <v>47</v>
      </c>
    </row>
    <row r="56" spans="1:6" x14ac:dyDescent="0.25">
      <c r="A56" s="65" t="s">
        <v>50</v>
      </c>
      <c r="B56" s="65"/>
      <c r="C56" s="65"/>
      <c r="D56" s="65"/>
      <c r="E56" s="65"/>
      <c r="F56" s="65"/>
    </row>
    <row r="57" spans="1:6" x14ac:dyDescent="0.25">
      <c r="A57" s="65"/>
      <c r="B57" s="55">
        <f>SUM(D42)</f>
        <v>0</v>
      </c>
      <c r="C57" s="66" t="s">
        <v>51</v>
      </c>
      <c r="D57" s="59" t="e">
        <f>SUM(F48+1)</f>
        <v>#DIV/0!</v>
      </c>
      <c r="E57" s="67" t="s">
        <v>4</v>
      </c>
      <c r="F57" s="55" t="e">
        <f>SUM(B57*D57)</f>
        <v>#DIV/0!</v>
      </c>
    </row>
    <row r="58" spans="1:6" x14ac:dyDescent="0.25">
      <c r="A58" s="65"/>
      <c r="B58" s="66" t="s">
        <v>37</v>
      </c>
      <c r="C58" s="65"/>
      <c r="D58" s="66" t="s">
        <v>52</v>
      </c>
      <c r="E58" s="65"/>
      <c r="F58" s="65" t="str">
        <f>'Personal Manual'!F58</f>
        <v>J (2025 Revenues $ Max PP)</v>
      </c>
    </row>
    <row r="60" spans="1:6" x14ac:dyDescent="0.25">
      <c r="B60" s="68" t="e">
        <f>SUM(F57)</f>
        <v>#DIV/0!</v>
      </c>
      <c r="C60" s="33" t="s">
        <v>29</v>
      </c>
      <c r="D60" s="69">
        <f>SUM(F15)</f>
        <v>0</v>
      </c>
      <c r="E60" s="1" t="s">
        <v>53</v>
      </c>
      <c r="F60" s="70" t="e">
        <f>SUM((B60)/D60*100)</f>
        <v>#DIV/0!</v>
      </c>
    </row>
    <row r="61" spans="1:6" x14ac:dyDescent="0.25">
      <c r="B61" s="46" t="s">
        <v>54</v>
      </c>
      <c r="D61" s="46">
        <v>7</v>
      </c>
      <c r="F61" s="66" t="str">
        <f>'Personal Manual'!F61</f>
        <v>Maximum 2025 PP Rate</v>
      </c>
    </row>
    <row r="62" spans="1:6" x14ac:dyDescent="0.25">
      <c r="F62" s="80"/>
    </row>
    <row r="63" spans="1:6" x14ac:dyDescent="0.25">
      <c r="A63" s="30" t="s">
        <v>55</v>
      </c>
    </row>
  </sheetData>
  <sheetProtection algorithmName="SHA-512" hashValue="IWndEJsqVhnrwxe1zxrzCicCx8oSAjjZ2NOdqD7yLkWgUFm754SqzyYjLSZ/lQAxNE23wDcR2B0q9tL+/qhzHg==" saltValue="sIJ/9KUk009NEmD6ArnjEQ==" spinCount="100000" sheet="1" objects="1" scenarios="1"/>
  <mergeCells count="6">
    <mergeCell ref="C48:D48"/>
    <mergeCell ref="C54:D54"/>
    <mergeCell ref="B7:F7"/>
    <mergeCell ref="C2:E2"/>
    <mergeCell ref="A4:F4"/>
    <mergeCell ref="A5:F5"/>
  </mergeCells>
  <pageMargins left="0.7" right="0.7" top="0.75" bottom="0.75" header="0.3" footer="0.3"/>
  <pageSetup scale="70" orientation="portrait" r:id="rId1"/>
  <headerFooter>
    <oddHeader>&amp;LLF 2009EV
Rev. 07/2025&amp;C&amp;"-,Bold"&amp;14Personal Property Rate Calculation
-Based on Substitute Tax Rate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D7CF-953B-42D7-9EB8-7062D04A3B3C}">
  <sheetPr>
    <pageSetUpPr fitToPage="1"/>
  </sheetPr>
  <dimension ref="A1:F63"/>
  <sheetViews>
    <sheetView showGridLines="0" showRuler="0" zoomScaleNormal="100" workbookViewId="0">
      <selection activeCell="B7" sqref="B7:F7"/>
    </sheetView>
  </sheetViews>
  <sheetFormatPr defaultRowHeight="15" x14ac:dyDescent="0.25"/>
  <cols>
    <col min="1" max="1" width="11.85546875" style="1" customWidth="1"/>
    <col min="2" max="2" width="18.140625" style="1" customWidth="1"/>
    <col min="3" max="3" width="9.140625" style="1"/>
    <col min="4" max="4" width="18.140625" style="1" customWidth="1"/>
    <col min="5" max="5" width="9.140625" style="1"/>
    <col min="6" max="6" width="18.7109375" style="1" customWidth="1"/>
    <col min="7" max="16384" width="9.140625" style="1"/>
  </cols>
  <sheetData>
    <row r="1" spans="1:6" s="88" customFormat="1" x14ac:dyDescent="0.25"/>
    <row r="2" spans="1:6" s="88" customFormat="1" ht="68.25" customHeight="1" x14ac:dyDescent="0.25">
      <c r="C2" s="104" t="e" vm="1">
        <v>#VALUE!</v>
      </c>
      <c r="D2" s="104"/>
      <c r="E2" s="104"/>
    </row>
    <row r="3" spans="1:6" s="88" customFormat="1" x14ac:dyDescent="0.25"/>
    <row r="4" spans="1:6" ht="15.75" customHeight="1" x14ac:dyDescent="0.25">
      <c r="A4" s="105" t="s">
        <v>70</v>
      </c>
      <c r="B4" s="105"/>
      <c r="C4" s="105"/>
      <c r="D4" s="105"/>
      <c r="E4" s="105"/>
      <c r="F4" s="105"/>
    </row>
    <row r="5" spans="1:6" s="88" customFormat="1" ht="15.75" customHeight="1" x14ac:dyDescent="0.25">
      <c r="A5" s="105" t="s">
        <v>76</v>
      </c>
      <c r="B5" s="105"/>
      <c r="C5" s="105"/>
      <c r="D5" s="105"/>
      <c r="E5" s="105"/>
      <c r="F5" s="105"/>
    </row>
    <row r="6" spans="1:6" s="88" customFormat="1" ht="16.5" thickBot="1" x14ac:dyDescent="0.3">
      <c r="A6" s="18"/>
      <c r="C6" s="22"/>
      <c r="D6" s="19"/>
      <c r="E6" s="20"/>
      <c r="F6" s="21"/>
    </row>
    <row r="7" spans="1:6" ht="15.75" customHeight="1" thickBot="1" x14ac:dyDescent="0.3">
      <c r="A7" s="18" t="s">
        <v>69</v>
      </c>
      <c r="B7" s="98">
        <f>REAL!B9</f>
        <v>0</v>
      </c>
      <c r="C7" s="99"/>
      <c r="D7" s="99"/>
      <c r="E7" s="99"/>
      <c r="F7" s="100"/>
    </row>
    <row r="8" spans="1:6" x14ac:dyDescent="0.25">
      <c r="A8" s="22"/>
      <c r="C8" s="22"/>
      <c r="D8" s="3"/>
      <c r="E8" s="20"/>
    </row>
    <row r="9" spans="1:6" x14ac:dyDescent="0.25">
      <c r="A9" s="20" t="s">
        <v>57</v>
      </c>
      <c r="B9" s="23" t="str">
        <f>'Personal Manual'!B9</f>
        <v>2024 Actual Tax Rate (per $100) Real Property</v>
      </c>
      <c r="C9" s="22"/>
      <c r="D9" s="3"/>
      <c r="E9" s="20"/>
      <c r="F9" s="51">
        <f>REAL!F11</f>
        <v>0</v>
      </c>
    </row>
    <row r="10" spans="1:6" x14ac:dyDescent="0.25">
      <c r="A10" s="20" t="s">
        <v>32</v>
      </c>
      <c r="B10" s="23" t="str">
        <f>'Personal Manual'!B10</f>
        <v>2024 Actual Tax Rate (per $100) Personal Property</v>
      </c>
      <c r="C10" s="22"/>
      <c r="D10" s="3"/>
      <c r="E10" s="20"/>
      <c r="F10" s="51">
        <f>REAL!F12</f>
        <v>0</v>
      </c>
    </row>
    <row r="11" spans="1:6" x14ac:dyDescent="0.25">
      <c r="A11" s="20" t="s">
        <v>41</v>
      </c>
      <c r="B11" s="23" t="str">
        <f>'Personal Manual'!B11</f>
        <v>2025 Actual Tax Rate (per$100) Real Property</v>
      </c>
      <c r="C11" s="22"/>
      <c r="D11" s="3"/>
      <c r="E11" s="20" t="s">
        <v>1</v>
      </c>
      <c r="F11" s="51" t="e">
        <f>REAL!F26</f>
        <v>#DIV/0!</v>
      </c>
    </row>
    <row r="12" spans="1:6" x14ac:dyDescent="0.25">
      <c r="A12" s="20" t="s">
        <v>58</v>
      </c>
      <c r="B12" s="23" t="str">
        <f>'Personal Manual'!B12</f>
        <v>2024 Real Property Subject to Rate (col 1, F, H)</v>
      </c>
      <c r="C12" s="22"/>
      <c r="D12" s="3"/>
      <c r="E12" s="20" t="s">
        <v>1</v>
      </c>
      <c r="F12" s="7">
        <f>REAL!F14</f>
        <v>0</v>
      </c>
    </row>
    <row r="13" spans="1:6" x14ac:dyDescent="0.25">
      <c r="A13" s="20" t="s">
        <v>59</v>
      </c>
      <c r="B13" s="23" t="str">
        <f>'Personal Manual'!B13</f>
        <v>2025 Total Property Subject to Rate (col 3, F, H)</v>
      </c>
      <c r="C13" s="22"/>
      <c r="D13" s="3"/>
      <c r="E13" s="20" t="s">
        <v>1</v>
      </c>
      <c r="F13" s="5">
        <f>REAL!F16</f>
        <v>0</v>
      </c>
    </row>
    <row r="14" spans="1:6" x14ac:dyDescent="0.25">
      <c r="A14" s="20" t="s">
        <v>60</v>
      </c>
      <c r="B14" s="23" t="str">
        <f>'Personal Manual'!B14</f>
        <v>2024 Personal Property Subject to Rate (Col 1, G, I, J)</v>
      </c>
      <c r="C14" s="22"/>
      <c r="D14" s="3"/>
      <c r="E14" s="20"/>
      <c r="F14" s="7">
        <f>REAL!F18</f>
        <v>0</v>
      </c>
    </row>
    <row r="15" spans="1:6" x14ac:dyDescent="0.25">
      <c r="A15" s="20" t="s">
        <v>61</v>
      </c>
      <c r="B15" s="23" t="str">
        <f>'Personal Manual'!B15</f>
        <v>2025 Personal Property Subject to Rate (Col 3, G, I, J)</v>
      </c>
      <c r="C15" s="22"/>
      <c r="D15" s="3"/>
      <c r="E15" s="20"/>
      <c r="F15" s="7">
        <f>REAL!F19</f>
        <v>0</v>
      </c>
    </row>
    <row r="16" spans="1:6" x14ac:dyDescent="0.25">
      <c r="A16" s="20" t="s">
        <v>1</v>
      </c>
      <c r="C16" s="20"/>
      <c r="D16" s="3"/>
      <c r="E16" s="20"/>
    </row>
    <row r="17" spans="1:6" x14ac:dyDescent="0.25">
      <c r="A17" s="29" t="s">
        <v>2</v>
      </c>
      <c r="B17" s="30" t="s">
        <v>25</v>
      </c>
      <c r="C17" s="29"/>
      <c r="D17" s="6"/>
      <c r="E17" s="20"/>
    </row>
    <row r="18" spans="1:6" x14ac:dyDescent="0.25">
      <c r="A18" s="20"/>
      <c r="C18" s="20"/>
      <c r="D18" s="3"/>
      <c r="E18" s="20"/>
    </row>
    <row r="19" spans="1:6" x14ac:dyDescent="0.25">
      <c r="A19" s="20"/>
      <c r="B19" s="52">
        <f>SUM(F13)</f>
        <v>0</v>
      </c>
      <c r="C19" s="20" t="s">
        <v>3</v>
      </c>
      <c r="D19" s="9" t="e">
        <f>SUM(F11)</f>
        <v>#DIV/0!</v>
      </c>
      <c r="E19" s="20" t="s">
        <v>4</v>
      </c>
      <c r="F19" s="52" t="e">
        <f>SUM(B19)/100*D19</f>
        <v>#DIV/0!</v>
      </c>
    </row>
    <row r="20" spans="1:6" x14ac:dyDescent="0.25">
      <c r="A20" s="22"/>
      <c r="B20" s="31">
        <v>5</v>
      </c>
      <c r="C20" s="33"/>
      <c r="D20" s="4" t="s">
        <v>26</v>
      </c>
      <c r="E20" s="33"/>
      <c r="F20" s="31" t="str">
        <f>'Personal Manual'!F20</f>
        <v>A 2025 RE Revenue</v>
      </c>
    </row>
    <row r="21" spans="1:6" x14ac:dyDescent="0.25">
      <c r="A21" s="22"/>
      <c r="C21" s="20"/>
      <c r="D21" s="3"/>
      <c r="E21" s="20"/>
    </row>
    <row r="22" spans="1:6" x14ac:dyDescent="0.25">
      <c r="A22" s="22"/>
      <c r="B22" s="53">
        <f>SUM(F12)</f>
        <v>0</v>
      </c>
      <c r="C22" s="20" t="s">
        <v>3</v>
      </c>
      <c r="D22" s="54">
        <f>SUM(F9)</f>
        <v>0</v>
      </c>
      <c r="E22" s="20" t="s">
        <v>4</v>
      </c>
      <c r="F22" s="55">
        <f>SUM(B22)/100*D22</f>
        <v>0</v>
      </c>
    </row>
    <row r="23" spans="1:6" x14ac:dyDescent="0.25">
      <c r="A23" s="22"/>
      <c r="B23" s="31">
        <v>4</v>
      </c>
      <c r="C23" s="33"/>
      <c r="D23" s="33">
        <v>1</v>
      </c>
      <c r="E23" s="33"/>
      <c r="F23" s="31" t="str">
        <f>'Personal Manual'!F23</f>
        <v>B 2024 RE Revenue</v>
      </c>
    </row>
    <row r="24" spans="1:6" x14ac:dyDescent="0.25">
      <c r="A24" s="22"/>
      <c r="B24" s="31"/>
      <c r="C24" s="33"/>
      <c r="D24" s="33"/>
      <c r="E24" s="33"/>
      <c r="F24" s="31"/>
    </row>
    <row r="25" spans="1:6" x14ac:dyDescent="0.25">
      <c r="A25" s="22"/>
      <c r="B25" s="56" t="e">
        <f>SUM(F19)</f>
        <v>#DIV/0!</v>
      </c>
      <c r="C25" s="57" t="s">
        <v>27</v>
      </c>
      <c r="D25" s="56">
        <f>SUM(F22)</f>
        <v>0</v>
      </c>
      <c r="E25" s="20" t="s">
        <v>4</v>
      </c>
      <c r="F25" s="56" t="e">
        <f>SUM(B25-D25)</f>
        <v>#DIV/0!</v>
      </c>
    </row>
    <row r="26" spans="1:6" x14ac:dyDescent="0.25">
      <c r="A26" s="22"/>
      <c r="B26" s="31" t="s">
        <v>7</v>
      </c>
      <c r="C26" s="33"/>
      <c r="D26" s="33" t="s">
        <v>17</v>
      </c>
      <c r="E26" s="33"/>
      <c r="F26" s="58" t="s">
        <v>28</v>
      </c>
    </row>
    <row r="27" spans="1:6" x14ac:dyDescent="0.25">
      <c r="A27" s="22"/>
      <c r="B27" s="31"/>
      <c r="C27" s="33"/>
      <c r="D27" s="33"/>
      <c r="E27" s="33"/>
      <c r="F27" s="31"/>
    </row>
    <row r="28" spans="1:6" x14ac:dyDescent="0.25">
      <c r="A28" s="22"/>
      <c r="B28" s="56" t="e">
        <f>SUM(F25)</f>
        <v>#DIV/0!</v>
      </c>
      <c r="C28" s="33" t="s">
        <v>29</v>
      </c>
      <c r="D28" s="56">
        <f>SUM(F22)</f>
        <v>0</v>
      </c>
      <c r="E28" s="33"/>
      <c r="F28" s="73" t="e">
        <f>SUM(B28/D28)</f>
        <v>#DIV/0!</v>
      </c>
    </row>
    <row r="29" spans="1:6" x14ac:dyDescent="0.25">
      <c r="A29" s="22"/>
      <c r="B29" s="31" t="s">
        <v>30</v>
      </c>
      <c r="C29" s="60"/>
      <c r="D29" s="33" t="s">
        <v>17</v>
      </c>
      <c r="E29" s="33"/>
      <c r="F29" s="31" t="s">
        <v>31</v>
      </c>
    </row>
    <row r="30" spans="1:6" x14ac:dyDescent="0.25">
      <c r="A30" s="22"/>
      <c r="B30" s="31"/>
      <c r="C30" s="60"/>
      <c r="D30" s="33"/>
      <c r="E30" s="33"/>
      <c r="F30" s="31"/>
    </row>
    <row r="31" spans="1:6" x14ac:dyDescent="0.25">
      <c r="A31" s="29" t="s">
        <v>32</v>
      </c>
      <c r="B31" s="30" t="s">
        <v>33</v>
      </c>
      <c r="C31" s="60"/>
      <c r="D31" s="33"/>
      <c r="E31" s="33"/>
      <c r="F31" s="31"/>
    </row>
    <row r="32" spans="1:6" x14ac:dyDescent="0.25">
      <c r="A32" s="22"/>
      <c r="B32" s="31"/>
      <c r="C32" s="60"/>
      <c r="D32" s="33"/>
      <c r="E32" s="33"/>
      <c r="F32" s="31"/>
    </row>
    <row r="33" spans="1:6" x14ac:dyDescent="0.25">
      <c r="A33" s="22"/>
      <c r="B33" s="56">
        <f>SUM(F15)</f>
        <v>0</v>
      </c>
      <c r="C33" s="22" t="s">
        <v>3</v>
      </c>
      <c r="D33" s="54" t="e">
        <f>SUM(F11)</f>
        <v>#DIV/0!</v>
      </c>
      <c r="E33" s="20" t="s">
        <v>4</v>
      </c>
      <c r="F33" s="56" t="e">
        <f>SUM(B33)/100*D33</f>
        <v>#DIV/0!</v>
      </c>
    </row>
    <row r="34" spans="1:6" x14ac:dyDescent="0.25">
      <c r="A34" s="22"/>
      <c r="B34" s="33">
        <v>7</v>
      </c>
      <c r="C34" s="22"/>
      <c r="D34" s="33" t="s">
        <v>26</v>
      </c>
      <c r="E34" s="20"/>
      <c r="F34" s="33" t="str">
        <f>'Personal Manual'!F34</f>
        <v>E 2025 PP Revenue</v>
      </c>
    </row>
    <row r="35" spans="1:6" x14ac:dyDescent="0.25">
      <c r="A35" s="22"/>
      <c r="B35" s="33"/>
      <c r="C35" s="22"/>
      <c r="D35" s="33"/>
      <c r="E35" s="20"/>
      <c r="F35" s="33"/>
    </row>
    <row r="36" spans="1:6" x14ac:dyDescent="0.25">
      <c r="A36" s="22"/>
      <c r="B36" s="56">
        <f>SUM(F14)</f>
        <v>0</v>
      </c>
      <c r="C36" s="22" t="s">
        <v>3</v>
      </c>
      <c r="D36" s="54">
        <f>SUM(F10)</f>
        <v>0</v>
      </c>
      <c r="E36" s="20" t="s">
        <v>4</v>
      </c>
      <c r="F36" s="56">
        <f>SUM(B36)/100*D36</f>
        <v>0</v>
      </c>
    </row>
    <row r="37" spans="1:6" x14ac:dyDescent="0.25">
      <c r="A37" s="22"/>
      <c r="B37" s="33" t="s">
        <v>34</v>
      </c>
      <c r="C37" s="22"/>
      <c r="D37" s="33" t="s">
        <v>35</v>
      </c>
      <c r="E37" s="20"/>
      <c r="F37" s="33" t="str">
        <f>'Personal Manual'!F37</f>
        <v>F 2024 PP Revenue</v>
      </c>
    </row>
    <row r="38" spans="1:6" x14ac:dyDescent="0.25">
      <c r="A38" s="22"/>
      <c r="B38" s="33"/>
      <c r="C38" s="22"/>
      <c r="D38" s="33"/>
      <c r="E38" s="20"/>
      <c r="F38" s="33"/>
    </row>
    <row r="39" spans="1:6" x14ac:dyDescent="0.25">
      <c r="A39" s="22"/>
      <c r="B39" s="56" t="e">
        <f>SUM(F33)</f>
        <v>#DIV/0!</v>
      </c>
      <c r="C39" s="22" t="s">
        <v>27</v>
      </c>
      <c r="D39" s="56">
        <f>SUM(F36)</f>
        <v>0</v>
      </c>
      <c r="E39" s="20" t="s">
        <v>4</v>
      </c>
      <c r="F39" s="56" t="e">
        <f>SUM(B39-D39)</f>
        <v>#DIV/0!</v>
      </c>
    </row>
    <row r="40" spans="1:6" x14ac:dyDescent="0.25">
      <c r="A40" s="22"/>
      <c r="B40" s="33" t="s">
        <v>36</v>
      </c>
      <c r="C40" s="22"/>
      <c r="D40" s="33" t="s">
        <v>37</v>
      </c>
      <c r="E40" s="20"/>
      <c r="F40" s="33" t="s">
        <v>38</v>
      </c>
    </row>
    <row r="41" spans="1:6" x14ac:dyDescent="0.25">
      <c r="A41" s="22"/>
      <c r="B41" s="33"/>
      <c r="C41" s="22"/>
      <c r="D41" s="33"/>
      <c r="E41" s="20"/>
      <c r="F41" s="33"/>
    </row>
    <row r="42" spans="1:6" x14ac:dyDescent="0.25">
      <c r="A42" s="22"/>
      <c r="B42" s="56" t="e">
        <f>SUM(F39)</f>
        <v>#DIV/0!</v>
      </c>
      <c r="C42" s="33" t="s">
        <v>29</v>
      </c>
      <c r="D42" s="56">
        <f>SUM(F36)</f>
        <v>0</v>
      </c>
      <c r="E42" s="20" t="s">
        <v>4</v>
      </c>
      <c r="F42" s="73" t="e">
        <f>SUM(B42/D42)</f>
        <v>#DIV/0!</v>
      </c>
    </row>
    <row r="43" spans="1:6" x14ac:dyDescent="0.25">
      <c r="A43" s="22"/>
      <c r="B43" s="33" t="s">
        <v>39</v>
      </c>
      <c r="C43" s="22"/>
      <c r="D43" s="33" t="s">
        <v>37</v>
      </c>
      <c r="E43" s="20"/>
      <c r="F43" s="33" t="s">
        <v>40</v>
      </c>
    </row>
    <row r="44" spans="1:6" x14ac:dyDescent="0.25">
      <c r="A44" s="22"/>
      <c r="B44" s="33"/>
      <c r="C44" s="22"/>
      <c r="D44" s="33"/>
      <c r="E44" s="20"/>
      <c r="F44" s="33"/>
    </row>
    <row r="45" spans="1:6" x14ac:dyDescent="0.25">
      <c r="A45" s="29" t="s">
        <v>41</v>
      </c>
      <c r="B45" s="30" t="s">
        <v>42</v>
      </c>
      <c r="C45" s="22"/>
      <c r="D45" s="33"/>
      <c r="E45" s="20"/>
      <c r="F45" s="33"/>
    </row>
    <row r="46" spans="1:6" x14ac:dyDescent="0.25">
      <c r="A46" s="22"/>
      <c r="B46" s="61" t="s">
        <v>43</v>
      </c>
      <c r="C46" s="22"/>
      <c r="D46" s="33"/>
      <c r="E46" s="20"/>
      <c r="F46" s="33"/>
    </row>
    <row r="47" spans="1:6" x14ac:dyDescent="0.25">
      <c r="A47" s="22"/>
      <c r="B47" s="61"/>
      <c r="C47" s="22"/>
      <c r="D47" s="33"/>
      <c r="E47" s="20"/>
      <c r="F47" s="33"/>
    </row>
    <row r="48" spans="1:6" x14ac:dyDescent="0.25">
      <c r="A48" s="62" t="s">
        <v>44</v>
      </c>
      <c r="B48" s="74" t="e">
        <f>SUM(F42)</f>
        <v>#DIV/0!</v>
      </c>
      <c r="C48" s="62" t="s">
        <v>45</v>
      </c>
      <c r="D48" s="63"/>
      <c r="E48" s="63"/>
      <c r="F48" s="74" t="e">
        <f>SUM(F28)</f>
        <v>#DIV/0!</v>
      </c>
    </row>
    <row r="49" spans="1:6" x14ac:dyDescent="0.25">
      <c r="A49" s="62"/>
      <c r="B49" s="63" t="s">
        <v>46</v>
      </c>
      <c r="C49" s="62"/>
      <c r="D49" s="63"/>
      <c r="E49" s="63"/>
      <c r="F49" s="63" t="s">
        <v>47</v>
      </c>
    </row>
    <row r="50" spans="1:6" x14ac:dyDescent="0.25">
      <c r="A50" s="62" t="str">
        <f>'Personal Manual'!A50</f>
        <v>The maximum personal tax rate for 2025 is</v>
      </c>
      <c r="B50" s="62"/>
      <c r="C50" s="62"/>
      <c r="D50" s="62"/>
      <c r="E50" s="63"/>
      <c r="F50" s="82" t="e">
        <f>SUM(F11)</f>
        <v>#DIV/0!</v>
      </c>
    </row>
    <row r="51" spans="1:6" x14ac:dyDescent="0.25">
      <c r="A51" s="62"/>
      <c r="B51" s="64"/>
      <c r="C51" s="62"/>
      <c r="D51" s="64"/>
      <c r="E51" s="63"/>
      <c r="F51" s="63">
        <v>3</v>
      </c>
    </row>
    <row r="52" spans="1:6" x14ac:dyDescent="0.25">
      <c r="B52" s="61" t="s">
        <v>48</v>
      </c>
    </row>
    <row r="54" spans="1:6" x14ac:dyDescent="0.25">
      <c r="A54" s="65" t="s">
        <v>44</v>
      </c>
      <c r="B54" s="74" t="e">
        <f>SUM(F42)</f>
        <v>#DIV/0!</v>
      </c>
      <c r="C54" s="65" t="s">
        <v>49</v>
      </c>
      <c r="D54" s="65"/>
      <c r="E54" s="65"/>
      <c r="F54" s="74" t="e">
        <f>SUM(F28)</f>
        <v>#DIV/0!</v>
      </c>
    </row>
    <row r="55" spans="1:6" x14ac:dyDescent="0.25">
      <c r="A55" s="65"/>
      <c r="B55" s="66" t="s">
        <v>46</v>
      </c>
      <c r="C55" s="65"/>
      <c r="D55" s="65"/>
      <c r="E55" s="65"/>
      <c r="F55" s="66" t="s">
        <v>47</v>
      </c>
    </row>
    <row r="56" spans="1:6" x14ac:dyDescent="0.25">
      <c r="A56" s="65" t="s">
        <v>50</v>
      </c>
      <c r="B56" s="65"/>
      <c r="C56" s="65"/>
      <c r="D56" s="65"/>
      <c r="E56" s="65"/>
      <c r="F56" s="65"/>
    </row>
    <row r="57" spans="1:6" x14ac:dyDescent="0.25">
      <c r="A57" s="65"/>
      <c r="B57" s="75">
        <f>SUM(D42)</f>
        <v>0</v>
      </c>
      <c r="C57" s="66" t="s">
        <v>51</v>
      </c>
      <c r="D57" s="59" t="e">
        <f>SUM(F48+1)</f>
        <v>#DIV/0!</v>
      </c>
      <c r="E57" s="67" t="s">
        <v>4</v>
      </c>
      <c r="F57" s="81" t="e">
        <f>SUM(B57*D57)</f>
        <v>#DIV/0!</v>
      </c>
    </row>
    <row r="58" spans="1:6" x14ac:dyDescent="0.25">
      <c r="A58" s="65"/>
      <c r="B58" s="66" t="s">
        <v>37</v>
      </c>
      <c r="C58" s="65"/>
      <c r="D58" s="66" t="s">
        <v>52</v>
      </c>
      <c r="E58" s="65"/>
      <c r="F58" s="65" t="str">
        <f>'Personal Manual'!F58</f>
        <v>J (2025 Revenues $ Max PP)</v>
      </c>
    </row>
    <row r="60" spans="1:6" x14ac:dyDescent="0.25">
      <c r="B60" s="68" t="e">
        <f>SUM(F57)</f>
        <v>#DIV/0!</v>
      </c>
      <c r="C60" s="33" t="s">
        <v>29</v>
      </c>
      <c r="D60" s="69">
        <f>SUM(F15)</f>
        <v>0</v>
      </c>
      <c r="E60" s="1" t="s">
        <v>53</v>
      </c>
      <c r="F60" s="72" t="e">
        <f>SUM((B60)/D60*100)</f>
        <v>#DIV/0!</v>
      </c>
    </row>
    <row r="61" spans="1:6" x14ac:dyDescent="0.25">
      <c r="B61" s="46" t="s">
        <v>54</v>
      </c>
      <c r="D61" s="46">
        <v>7</v>
      </c>
      <c r="F61" s="66" t="str">
        <f>'Personal Manual'!F61</f>
        <v>Maximum 2025 PP Rate</v>
      </c>
    </row>
    <row r="63" spans="1:6" x14ac:dyDescent="0.25">
      <c r="A63" s="30" t="s">
        <v>55</v>
      </c>
    </row>
  </sheetData>
  <sheetProtection algorithmName="SHA-512" hashValue="QMndIZ6fSFD2zEQ/iah8yjTSoW5cJrhkHVgVcte+3Pkq0b0/acTehzjyzdvM0tNqPPrYOWVQRZb1nvGcZcm7Lg==" saltValue="kxR74UF6K7p12+ODxxf2HA==" spinCount="100000" sheet="1" objects="1" scenarios="1"/>
  <mergeCells count="4">
    <mergeCell ref="B7:F7"/>
    <mergeCell ref="A4:F4"/>
    <mergeCell ref="A5:F5"/>
    <mergeCell ref="C2:E2"/>
  </mergeCells>
  <pageMargins left="0.7" right="0.7" top="0.75" bottom="0.75" header="0.3" footer="0.3"/>
  <pageSetup scale="70" orientation="portrait" r:id="rId1"/>
  <headerFooter>
    <oddHeader>&amp;LLF 2009EV
Rev. 07/2025&amp;C&amp;"-,Bold"&amp;14Personal Property Rate Calculation
- Based on Compensating Tax Rate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81B6-5A8E-41C9-8FC3-E0D060B78537}">
  <sheetPr>
    <pageSetUpPr fitToPage="1"/>
  </sheetPr>
  <dimension ref="A1:F63"/>
  <sheetViews>
    <sheetView showGridLines="0" showRuler="0" zoomScaleNormal="100" workbookViewId="0">
      <selection activeCell="H5" sqref="H5"/>
    </sheetView>
  </sheetViews>
  <sheetFormatPr defaultRowHeight="15" x14ac:dyDescent="0.25"/>
  <cols>
    <col min="1" max="1" width="13.140625" style="1" customWidth="1"/>
    <col min="2" max="2" width="18.140625" style="1" customWidth="1"/>
    <col min="3" max="3" width="9.140625" style="1"/>
    <col min="4" max="4" width="17.5703125" style="1" customWidth="1"/>
    <col min="5" max="5" width="5.7109375" style="1" customWidth="1"/>
    <col min="6" max="6" width="21.5703125" style="1" customWidth="1"/>
    <col min="7" max="16384" width="9.140625" style="1"/>
  </cols>
  <sheetData>
    <row r="1" spans="1:6" s="88" customFormat="1" x14ac:dyDescent="0.25"/>
    <row r="2" spans="1:6" s="88" customFormat="1" ht="67.5" customHeight="1" x14ac:dyDescent="0.25">
      <c r="C2" s="104" t="e" vm="1">
        <v>#VALUE!</v>
      </c>
      <c r="D2" s="104"/>
      <c r="E2" s="104"/>
    </row>
    <row r="3" spans="1:6" s="88" customFormat="1" x14ac:dyDescent="0.25"/>
    <row r="4" spans="1:6" ht="15.75" customHeight="1" x14ac:dyDescent="0.25">
      <c r="A4" s="105" t="s">
        <v>70</v>
      </c>
      <c r="B4" s="105"/>
      <c r="C4" s="105"/>
      <c r="D4" s="105"/>
      <c r="E4" s="105"/>
      <c r="F4" s="105"/>
    </row>
    <row r="5" spans="1:6" s="88" customFormat="1" ht="15.75" customHeight="1" x14ac:dyDescent="0.25">
      <c r="A5" s="105" t="s">
        <v>75</v>
      </c>
      <c r="B5" s="105"/>
      <c r="C5" s="105"/>
      <c r="D5" s="105"/>
      <c r="E5" s="105"/>
      <c r="F5" s="105"/>
    </row>
    <row r="6" spans="1:6" s="88" customFormat="1" ht="16.5" thickBot="1" x14ac:dyDescent="0.3">
      <c r="A6" s="18"/>
      <c r="C6" s="22"/>
      <c r="D6" s="19"/>
      <c r="E6" s="20"/>
      <c r="F6" s="21"/>
    </row>
    <row r="7" spans="1:6" ht="15.75" customHeight="1" thickBot="1" x14ac:dyDescent="0.3">
      <c r="A7" s="18" t="s">
        <v>69</v>
      </c>
      <c r="B7" s="98">
        <f>REAL!B9</f>
        <v>0</v>
      </c>
      <c r="C7" s="99"/>
      <c r="D7" s="99"/>
      <c r="E7" s="99"/>
      <c r="F7" s="100"/>
    </row>
    <row r="8" spans="1:6" x14ac:dyDescent="0.25">
      <c r="A8" s="22"/>
      <c r="C8" s="22"/>
      <c r="D8" s="3"/>
      <c r="E8" s="20"/>
    </row>
    <row r="9" spans="1:6" x14ac:dyDescent="0.25">
      <c r="A9" s="20" t="s">
        <v>57</v>
      </c>
      <c r="B9" s="23" t="str">
        <f>'Personal Manual'!B9</f>
        <v>2024 Actual Tax Rate (per $100) Real Property</v>
      </c>
      <c r="C9" s="22"/>
      <c r="D9" s="3"/>
      <c r="E9" s="20"/>
      <c r="F9" s="51">
        <f>REAL!F11</f>
        <v>0</v>
      </c>
    </row>
    <row r="10" spans="1:6" x14ac:dyDescent="0.25">
      <c r="A10" s="20" t="s">
        <v>32</v>
      </c>
      <c r="B10" s="23" t="str">
        <f>'Personal Manual'!B10</f>
        <v>2024 Actual Tax Rate (per $100) Personal Property</v>
      </c>
      <c r="C10" s="22"/>
      <c r="D10" s="3"/>
      <c r="E10" s="20"/>
      <c r="F10" s="51">
        <f>REAL!F12</f>
        <v>0</v>
      </c>
    </row>
    <row r="11" spans="1:6" x14ac:dyDescent="0.25">
      <c r="A11" s="20" t="s">
        <v>41</v>
      </c>
      <c r="B11" s="23" t="str">
        <f>'Personal Manual'!B11</f>
        <v>2025 Actual Tax Rate (per$100) Real Property</v>
      </c>
      <c r="C11" s="22"/>
      <c r="D11" s="3"/>
      <c r="E11" s="20" t="s">
        <v>1</v>
      </c>
      <c r="F11" s="51" t="e">
        <f>REAL!F51</f>
        <v>#DIV/0!</v>
      </c>
    </row>
    <row r="12" spans="1:6" x14ac:dyDescent="0.25">
      <c r="A12" s="20" t="s">
        <v>58</v>
      </c>
      <c r="B12" s="23" t="str">
        <f>'Personal Manual'!B12</f>
        <v>2024 Real Property Subject to Rate (col 1, F, H)</v>
      </c>
      <c r="C12" s="22"/>
      <c r="D12" s="3"/>
      <c r="E12" s="20" t="s">
        <v>1</v>
      </c>
      <c r="F12" s="7">
        <f>REAL!F14</f>
        <v>0</v>
      </c>
    </row>
    <row r="13" spans="1:6" x14ac:dyDescent="0.25">
      <c r="A13" s="20" t="s">
        <v>59</v>
      </c>
      <c r="B13" s="23" t="str">
        <f>'Personal Manual'!B13</f>
        <v>2025 Total Property Subject to Rate (col 3, F, H)</v>
      </c>
      <c r="C13" s="22"/>
      <c r="D13" s="3"/>
      <c r="E13" s="20" t="s">
        <v>1</v>
      </c>
      <c r="F13" s="5">
        <f>REAL!F16</f>
        <v>0</v>
      </c>
    </row>
    <row r="14" spans="1:6" x14ac:dyDescent="0.25">
      <c r="A14" s="20" t="s">
        <v>60</v>
      </c>
      <c r="B14" s="23" t="str">
        <f>'Personal Manual'!B14</f>
        <v>2024 Personal Property Subject to Rate (Col 1, G, I, J)</v>
      </c>
      <c r="C14" s="22"/>
      <c r="D14" s="3"/>
      <c r="E14" s="20"/>
      <c r="F14" s="7">
        <f>REAL!F18</f>
        <v>0</v>
      </c>
    </row>
    <row r="15" spans="1:6" x14ac:dyDescent="0.25">
      <c r="A15" s="20" t="s">
        <v>61</v>
      </c>
      <c r="B15" s="23" t="str">
        <f>'Personal Manual'!B15</f>
        <v>2025 Personal Property Subject to Rate (Col 3, G, I, J)</v>
      </c>
      <c r="C15" s="22"/>
      <c r="D15" s="3"/>
      <c r="E15" s="20"/>
      <c r="F15" s="7">
        <f>REAL!F19</f>
        <v>0</v>
      </c>
    </row>
    <row r="16" spans="1:6" x14ac:dyDescent="0.25">
      <c r="A16" s="20" t="s">
        <v>1</v>
      </c>
      <c r="C16" s="20"/>
      <c r="D16" s="3"/>
      <c r="E16" s="20"/>
    </row>
    <row r="17" spans="1:6" x14ac:dyDescent="0.25">
      <c r="A17" s="29" t="s">
        <v>2</v>
      </c>
      <c r="B17" s="30" t="s">
        <v>25</v>
      </c>
      <c r="C17" s="29"/>
      <c r="D17" s="6"/>
      <c r="E17" s="20"/>
    </row>
    <row r="18" spans="1:6" x14ac:dyDescent="0.25">
      <c r="A18" s="20"/>
      <c r="C18" s="20"/>
      <c r="D18" s="3"/>
      <c r="E18" s="20"/>
    </row>
    <row r="19" spans="1:6" x14ac:dyDescent="0.25">
      <c r="A19" s="20"/>
      <c r="B19" s="52">
        <f>SUM(F13)</f>
        <v>0</v>
      </c>
      <c r="C19" s="20" t="s">
        <v>3</v>
      </c>
      <c r="D19" s="9" t="e">
        <f>SUM(F11)</f>
        <v>#DIV/0!</v>
      </c>
      <c r="E19" s="20" t="s">
        <v>4</v>
      </c>
      <c r="F19" s="52" t="e">
        <f>SUM(B19)/100*D19</f>
        <v>#DIV/0!</v>
      </c>
    </row>
    <row r="20" spans="1:6" x14ac:dyDescent="0.25">
      <c r="A20" s="22"/>
      <c r="B20" s="31">
        <v>5</v>
      </c>
      <c r="C20" s="33"/>
      <c r="D20" s="4" t="s">
        <v>26</v>
      </c>
      <c r="E20" s="33"/>
      <c r="F20" s="31" t="str">
        <f>'Personal Manual'!F20</f>
        <v>A 2025 RE Revenue</v>
      </c>
    </row>
    <row r="21" spans="1:6" x14ac:dyDescent="0.25">
      <c r="A21" s="22"/>
      <c r="C21" s="20"/>
      <c r="D21" s="3"/>
      <c r="E21" s="20"/>
    </row>
    <row r="22" spans="1:6" x14ac:dyDescent="0.25">
      <c r="A22" s="22"/>
      <c r="B22" s="53">
        <f>SUM(F12)</f>
        <v>0</v>
      </c>
      <c r="C22" s="20" t="s">
        <v>3</v>
      </c>
      <c r="D22" s="54">
        <f>SUM(F9)</f>
        <v>0</v>
      </c>
      <c r="E22" s="20" t="s">
        <v>4</v>
      </c>
      <c r="F22" s="55">
        <f>SUM(B22)/100*D22</f>
        <v>0</v>
      </c>
    </row>
    <row r="23" spans="1:6" x14ac:dyDescent="0.25">
      <c r="A23" s="22"/>
      <c r="B23" s="31">
        <v>4</v>
      </c>
      <c r="C23" s="33"/>
      <c r="D23" s="33">
        <v>1</v>
      </c>
      <c r="E23" s="33"/>
      <c r="F23" s="31" t="str">
        <f>'Personal Manual'!F23</f>
        <v>B 2024 RE Revenue</v>
      </c>
    </row>
    <row r="24" spans="1:6" x14ac:dyDescent="0.25">
      <c r="A24" s="22"/>
      <c r="B24" s="31"/>
      <c r="C24" s="33"/>
      <c r="D24" s="33"/>
      <c r="E24" s="33"/>
      <c r="F24" s="31"/>
    </row>
    <row r="25" spans="1:6" x14ac:dyDescent="0.25">
      <c r="A25" s="22"/>
      <c r="B25" s="56" t="e">
        <f>SUM(F19)</f>
        <v>#DIV/0!</v>
      </c>
      <c r="C25" s="57" t="s">
        <v>27</v>
      </c>
      <c r="D25" s="56">
        <f>SUM(F22)</f>
        <v>0</v>
      </c>
      <c r="E25" s="20" t="s">
        <v>4</v>
      </c>
      <c r="F25" s="56" t="e">
        <f>SUM(B25-D25)</f>
        <v>#DIV/0!</v>
      </c>
    </row>
    <row r="26" spans="1:6" x14ac:dyDescent="0.25">
      <c r="A26" s="22"/>
      <c r="B26" s="31" t="s">
        <v>7</v>
      </c>
      <c r="C26" s="33"/>
      <c r="D26" s="33" t="s">
        <v>17</v>
      </c>
      <c r="E26" s="33"/>
      <c r="F26" s="58" t="s">
        <v>28</v>
      </c>
    </row>
    <row r="27" spans="1:6" x14ac:dyDescent="0.25">
      <c r="A27" s="22"/>
      <c r="B27" s="31"/>
      <c r="C27" s="33"/>
      <c r="D27" s="33"/>
      <c r="E27" s="33"/>
      <c r="F27" s="31"/>
    </row>
    <row r="28" spans="1:6" x14ac:dyDescent="0.25">
      <c r="A28" s="22"/>
      <c r="B28" s="56" t="e">
        <f>SUM(F25)</f>
        <v>#DIV/0!</v>
      </c>
      <c r="C28" s="33" t="s">
        <v>29</v>
      </c>
      <c r="D28" s="56">
        <f>SUM(F22)</f>
        <v>0</v>
      </c>
      <c r="E28" s="33"/>
      <c r="F28" s="59" t="e">
        <f>SUM(B28/D28)</f>
        <v>#DIV/0!</v>
      </c>
    </row>
    <row r="29" spans="1:6" x14ac:dyDescent="0.25">
      <c r="A29" s="22"/>
      <c r="B29" s="31" t="s">
        <v>30</v>
      </c>
      <c r="C29" s="60"/>
      <c r="D29" s="33" t="s">
        <v>17</v>
      </c>
      <c r="E29" s="33"/>
      <c r="F29" s="31" t="s">
        <v>31</v>
      </c>
    </row>
    <row r="30" spans="1:6" x14ac:dyDescent="0.25">
      <c r="A30" s="22"/>
      <c r="B30" s="31"/>
      <c r="C30" s="60"/>
      <c r="D30" s="33"/>
      <c r="E30" s="33"/>
      <c r="F30" s="31"/>
    </row>
    <row r="31" spans="1:6" x14ac:dyDescent="0.25">
      <c r="A31" s="29" t="s">
        <v>32</v>
      </c>
      <c r="B31" s="30" t="s">
        <v>33</v>
      </c>
      <c r="C31" s="60"/>
      <c r="D31" s="33"/>
      <c r="E31" s="33"/>
      <c r="F31" s="31"/>
    </row>
    <row r="32" spans="1:6" x14ac:dyDescent="0.25">
      <c r="A32" s="22"/>
      <c r="B32" s="31"/>
      <c r="C32" s="60"/>
      <c r="D32" s="33"/>
      <c r="E32" s="33"/>
      <c r="F32" s="31"/>
    </row>
    <row r="33" spans="1:6" x14ac:dyDescent="0.25">
      <c r="A33" s="22"/>
      <c r="B33" s="56">
        <f>SUM(F15)</f>
        <v>0</v>
      </c>
      <c r="C33" s="22" t="s">
        <v>3</v>
      </c>
      <c r="D33" s="54" t="e">
        <f>SUM(F11)</f>
        <v>#DIV/0!</v>
      </c>
      <c r="E33" s="20" t="s">
        <v>4</v>
      </c>
      <c r="F33" s="56" t="e">
        <f>SUM(B33)/100*D33</f>
        <v>#DIV/0!</v>
      </c>
    </row>
    <row r="34" spans="1:6" x14ac:dyDescent="0.25">
      <c r="A34" s="22"/>
      <c r="B34" s="33">
        <v>7</v>
      </c>
      <c r="C34" s="22"/>
      <c r="D34" s="33" t="s">
        <v>26</v>
      </c>
      <c r="E34" s="20"/>
      <c r="F34" s="33" t="str">
        <f>'Personal Manual'!F34</f>
        <v>E 2025 PP Revenue</v>
      </c>
    </row>
    <row r="35" spans="1:6" x14ac:dyDescent="0.25">
      <c r="A35" s="22"/>
      <c r="B35" s="33"/>
      <c r="C35" s="22"/>
      <c r="D35" s="33"/>
      <c r="E35" s="20"/>
    </row>
    <row r="36" spans="1:6" x14ac:dyDescent="0.25">
      <c r="A36" s="22"/>
      <c r="B36" s="56">
        <f>SUM(F14)</f>
        <v>0</v>
      </c>
      <c r="C36" s="22" t="s">
        <v>3</v>
      </c>
      <c r="D36" s="54">
        <f>SUM(F10)</f>
        <v>0</v>
      </c>
      <c r="E36" s="20" t="s">
        <v>4</v>
      </c>
      <c r="F36" s="56">
        <f>SUM(B36)/100*D36</f>
        <v>0</v>
      </c>
    </row>
    <row r="37" spans="1:6" x14ac:dyDescent="0.25">
      <c r="A37" s="22"/>
      <c r="B37" s="33" t="s">
        <v>34</v>
      </c>
      <c r="C37" s="22"/>
      <c r="D37" s="33" t="s">
        <v>35</v>
      </c>
      <c r="E37" s="20"/>
      <c r="F37" s="33" t="str">
        <f>'Personal Manual'!F37</f>
        <v>F 2024 PP Revenue</v>
      </c>
    </row>
    <row r="38" spans="1:6" x14ac:dyDescent="0.25">
      <c r="A38" s="22"/>
      <c r="B38" s="33"/>
      <c r="C38" s="22"/>
      <c r="D38" s="33"/>
      <c r="E38" s="20"/>
      <c r="F38" s="33"/>
    </row>
    <row r="39" spans="1:6" x14ac:dyDescent="0.25">
      <c r="A39" s="22"/>
      <c r="B39" s="56" t="e">
        <f>SUM(F33)</f>
        <v>#DIV/0!</v>
      </c>
      <c r="C39" s="22" t="s">
        <v>27</v>
      </c>
      <c r="D39" s="56">
        <f>SUM(F36)</f>
        <v>0</v>
      </c>
      <c r="E39" s="20" t="s">
        <v>4</v>
      </c>
      <c r="F39" s="56" t="e">
        <f>SUM(B39-D39)</f>
        <v>#DIV/0!</v>
      </c>
    </row>
    <row r="40" spans="1:6" x14ac:dyDescent="0.25">
      <c r="A40" s="22"/>
      <c r="B40" s="33" t="s">
        <v>36</v>
      </c>
      <c r="C40" s="22"/>
      <c r="D40" s="33" t="s">
        <v>37</v>
      </c>
      <c r="E40" s="20"/>
      <c r="F40" s="33" t="s">
        <v>38</v>
      </c>
    </row>
    <row r="41" spans="1:6" x14ac:dyDescent="0.25">
      <c r="A41" s="22"/>
      <c r="B41" s="33"/>
      <c r="C41" s="22"/>
      <c r="D41" s="33"/>
      <c r="E41" s="20"/>
      <c r="F41" s="33"/>
    </row>
    <row r="42" spans="1:6" x14ac:dyDescent="0.25">
      <c r="A42" s="22"/>
      <c r="B42" s="56" t="e">
        <f>SUM(F39)</f>
        <v>#DIV/0!</v>
      </c>
      <c r="C42" s="33" t="s">
        <v>29</v>
      </c>
      <c r="D42" s="56">
        <f>SUM(F36)</f>
        <v>0</v>
      </c>
      <c r="E42" s="20" t="s">
        <v>4</v>
      </c>
      <c r="F42" s="59" t="e">
        <f>SUM(B42/D42)</f>
        <v>#DIV/0!</v>
      </c>
    </row>
    <row r="43" spans="1:6" x14ac:dyDescent="0.25">
      <c r="A43" s="22"/>
      <c r="B43" s="33" t="s">
        <v>39</v>
      </c>
      <c r="C43" s="22"/>
      <c r="D43" s="33" t="s">
        <v>37</v>
      </c>
      <c r="E43" s="20"/>
      <c r="F43" s="33" t="s">
        <v>40</v>
      </c>
    </row>
    <row r="44" spans="1:6" x14ac:dyDescent="0.25">
      <c r="A44" s="22"/>
      <c r="B44" s="33"/>
      <c r="C44" s="22"/>
      <c r="D44" s="33"/>
      <c r="E44" s="20"/>
      <c r="F44" s="33"/>
    </row>
    <row r="45" spans="1:6" x14ac:dyDescent="0.25">
      <c r="A45" s="29" t="s">
        <v>41</v>
      </c>
      <c r="B45" s="30" t="s">
        <v>42</v>
      </c>
      <c r="C45" s="22"/>
      <c r="D45" s="33"/>
      <c r="E45" s="20"/>
      <c r="F45" s="33"/>
    </row>
    <row r="46" spans="1:6" x14ac:dyDescent="0.25">
      <c r="A46" s="22"/>
      <c r="B46" s="61" t="s">
        <v>43</v>
      </c>
      <c r="C46" s="22"/>
      <c r="D46" s="33"/>
      <c r="E46" s="20"/>
      <c r="F46" s="33"/>
    </row>
    <row r="47" spans="1:6" x14ac:dyDescent="0.25">
      <c r="A47" s="22"/>
      <c r="B47" s="61"/>
      <c r="C47" s="22"/>
      <c r="D47" s="33"/>
      <c r="E47" s="20"/>
      <c r="F47" s="33"/>
    </row>
    <row r="48" spans="1:6" x14ac:dyDescent="0.25">
      <c r="A48" s="62" t="s">
        <v>44</v>
      </c>
      <c r="B48" s="59" t="e">
        <f>SUM(F42)</f>
        <v>#DIV/0!</v>
      </c>
      <c r="C48" s="96" t="s">
        <v>45</v>
      </c>
      <c r="D48" s="96"/>
      <c r="E48" s="63"/>
      <c r="F48" s="59" t="e">
        <f>SUM(F28)</f>
        <v>#DIV/0!</v>
      </c>
    </row>
    <row r="49" spans="1:6" x14ac:dyDescent="0.25">
      <c r="A49" s="62"/>
      <c r="B49" s="63" t="s">
        <v>46</v>
      </c>
      <c r="C49" s="62"/>
      <c r="D49" s="63"/>
      <c r="E49" s="63"/>
      <c r="F49" s="63" t="s">
        <v>47</v>
      </c>
    </row>
    <row r="50" spans="1:6" x14ac:dyDescent="0.25">
      <c r="A50" s="62" t="str">
        <f>'Personal Manual'!A50</f>
        <v>The maximum personal tax rate for 2025 is</v>
      </c>
      <c r="B50" s="64"/>
      <c r="C50" s="62"/>
      <c r="D50" s="64"/>
      <c r="E50" s="63"/>
      <c r="F50" s="71" t="e">
        <f>SUM(F11)</f>
        <v>#DIV/0!</v>
      </c>
    </row>
    <row r="51" spans="1:6" x14ac:dyDescent="0.25">
      <c r="A51" s="62"/>
      <c r="B51" s="64"/>
      <c r="C51" s="62"/>
      <c r="D51" s="64"/>
      <c r="E51" s="63"/>
      <c r="F51" s="63">
        <v>3</v>
      </c>
    </row>
    <row r="52" spans="1:6" x14ac:dyDescent="0.25">
      <c r="B52" s="61" t="s">
        <v>48</v>
      </c>
    </row>
    <row r="54" spans="1:6" x14ac:dyDescent="0.25">
      <c r="A54" s="65" t="s">
        <v>44</v>
      </c>
      <c r="B54" s="59" t="e">
        <f>SUM(F42)</f>
        <v>#DIV/0!</v>
      </c>
      <c r="C54" s="97" t="s">
        <v>49</v>
      </c>
      <c r="D54" s="97"/>
      <c r="E54" s="65"/>
      <c r="F54" s="59" t="e">
        <f>SUM(F28)</f>
        <v>#DIV/0!</v>
      </c>
    </row>
    <row r="55" spans="1:6" x14ac:dyDescent="0.25">
      <c r="A55" s="65"/>
      <c r="B55" s="66" t="s">
        <v>46</v>
      </c>
      <c r="C55" s="65"/>
      <c r="D55" s="65"/>
      <c r="E55" s="65"/>
      <c r="F55" s="66" t="s">
        <v>47</v>
      </c>
    </row>
    <row r="56" spans="1:6" x14ac:dyDescent="0.25">
      <c r="A56" s="65" t="s">
        <v>50</v>
      </c>
      <c r="B56" s="65"/>
      <c r="C56" s="65"/>
      <c r="D56" s="65"/>
      <c r="E56" s="65"/>
      <c r="F56" s="65"/>
    </row>
    <row r="57" spans="1:6" x14ac:dyDescent="0.25">
      <c r="A57" s="65"/>
      <c r="B57" s="55">
        <f>SUM(D42)</f>
        <v>0</v>
      </c>
      <c r="C57" s="67" t="s">
        <v>51</v>
      </c>
      <c r="D57" s="59" t="e">
        <f>SUM(F48+1)</f>
        <v>#DIV/0!</v>
      </c>
      <c r="E57" s="67" t="s">
        <v>4</v>
      </c>
      <c r="F57" s="55" t="e">
        <f>SUM(B57*D57)</f>
        <v>#DIV/0!</v>
      </c>
    </row>
    <row r="58" spans="1:6" x14ac:dyDescent="0.25">
      <c r="A58" s="65"/>
      <c r="B58" s="66" t="s">
        <v>37</v>
      </c>
      <c r="C58" s="65"/>
      <c r="D58" s="66" t="s">
        <v>52</v>
      </c>
      <c r="E58" s="65"/>
      <c r="F58" s="65" t="str">
        <f>'Personal Manual'!F58</f>
        <v>J (2025 Revenues $ Max PP)</v>
      </c>
    </row>
    <row r="59" spans="1:6" x14ac:dyDescent="0.25">
      <c r="F59" s="17"/>
    </row>
    <row r="60" spans="1:6" x14ac:dyDescent="0.25">
      <c r="B60" s="68" t="e">
        <f>SUM(F57)</f>
        <v>#DIV/0!</v>
      </c>
      <c r="C60" s="33" t="s">
        <v>29</v>
      </c>
      <c r="D60" s="69">
        <f>SUM(F15)</f>
        <v>0</v>
      </c>
      <c r="E60" s="1" t="s">
        <v>53</v>
      </c>
      <c r="F60" s="72" t="e">
        <f>SUM((B60)/D60*100)</f>
        <v>#DIV/0!</v>
      </c>
    </row>
    <row r="61" spans="1:6" x14ac:dyDescent="0.25">
      <c r="B61" s="46" t="s">
        <v>54</v>
      </c>
      <c r="D61" s="46">
        <v>7</v>
      </c>
      <c r="F61" s="66" t="str">
        <f>'Personal Manual'!F61</f>
        <v>Maximum 2025 PP Rate</v>
      </c>
    </row>
    <row r="63" spans="1:6" x14ac:dyDescent="0.25">
      <c r="A63" s="30" t="s">
        <v>55</v>
      </c>
    </row>
  </sheetData>
  <sheetProtection algorithmName="SHA-512" hashValue="JND8ngKequnTv3Cr0awhmMEkextd5I9I7UxjDj4JqL/bfJAXPg+rM84LIv0z8cpDhxIA5HAlRj4FAYbrOtxfLw==" saltValue="YYbOB/qFoYtx3IqFStcH6Q==" spinCount="100000" sheet="1" objects="1" scenarios="1"/>
  <mergeCells count="6">
    <mergeCell ref="C48:D48"/>
    <mergeCell ref="C54:D54"/>
    <mergeCell ref="B7:F7"/>
    <mergeCell ref="C2:E2"/>
    <mergeCell ref="A4:F4"/>
    <mergeCell ref="A5:F5"/>
  </mergeCells>
  <pageMargins left="0.7" right="0.7" top="0.75" bottom="0.75" header="0.3" footer="0.3"/>
  <pageSetup scale="70" orientation="portrait" r:id="rId1"/>
  <headerFooter>
    <oddHeader>&amp;LLF 2009EV
Rev. 07/2025&amp;C&amp;"-,Bold"&amp;14Personal Property Rate Calculation
- Based on 4% Increase Tax Rate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REAL</vt:lpstr>
      <vt:lpstr>Personal Manual</vt:lpstr>
      <vt:lpstr>PP Sub</vt:lpstr>
      <vt:lpstr>PP Compensating</vt:lpstr>
      <vt:lpstr>PP 4%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DLG TVernon</dc:creator>
  <cp:keywords/>
  <dc:description/>
  <cp:lastModifiedBy>Morton, Rebecca D (DLG)</cp:lastModifiedBy>
  <cp:revision/>
  <dcterms:created xsi:type="dcterms:W3CDTF">2021-06-28T17:36:58Z</dcterms:created>
  <dcterms:modified xsi:type="dcterms:W3CDTF">2025-07-03T20:12:23Z</dcterms:modified>
  <cp:category/>
  <cp:contentStatus/>
</cp:coreProperties>
</file>